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vhb\gbl\proj\Tysons\39956.64 HSIP_Safety Initiatives\tech\Task 3 As-Needed Assistance\Local Agency Webinar\July 2022 VHSIP Application Webinar\"/>
    </mc:Choice>
  </mc:AlternateContent>
  <xr:revisionPtr revIDLastSave="0" documentId="13_ncr:1_{871E281D-8319-4401-A479-C70548136765}" xr6:coauthVersionLast="47" xr6:coauthVersionMax="47" xr10:uidLastSave="{00000000-0000-0000-0000-000000000000}"/>
  <workbookProtection workbookAlgorithmName="SHA-512" workbookHashValue="wLQk1mgkjoWlGYnnsCQGbRLAr5L+JXROxokpYBhVRMXZr8Gcf1TyX4l58JZszNr1veZ47DJxHqrZL/6HH13vPg==" workbookSaltValue="QBM7N92wLG3k5Kczj6zHaw==" workbookSpinCount="100000" lockStructure="1"/>
  <bookViews>
    <workbookView xWindow="-108" yWindow="-108" windowWidth="30936" windowHeight="16896" tabRatio="875" activeTab="2" xr2:uid="{00000000-000D-0000-FFFF-FFFF00000000}"/>
  </bookViews>
  <sheets>
    <sheet name="Read Me" sheetId="8" r:id="rId1"/>
    <sheet name="Question Form" sheetId="4" r:id="rId2"/>
    <sheet name="Benefit-Cost Analysis" sheetId="3" r:id="rId3"/>
    <sheet name="Project Funding Sources" sheetId="15" r:id="rId4"/>
    <sheet name="Crash Costs" sheetId="14" state="hidden" r:id="rId5"/>
  </sheets>
  <definedNames>
    <definedName name="A3_Proposed_Systemic">#REF!</definedName>
    <definedName name="A3_Proposed_Systemic_Improvement">#REF!</definedName>
    <definedName name="A3_Risk_Factor">#REF!</definedName>
    <definedName name="Angle">'Benefit-Cost Analysis'!#REF!</definedName>
    <definedName name="AngleCurve">'Benefit-Cost Analysis'!#REF!</definedName>
    <definedName name="AngleMid_Block">'Benefit-Cost Analysis'!#REF!</definedName>
    <definedName name="AngleSegment">'Benefit-Cost Analysis'!#REF!</definedName>
    <definedName name="AngleSignalized_intersection">'Benefit-Cost Analysis'!#REF!</definedName>
    <definedName name="AngleUnsignalized_intersection">'Benefit-Cost Analysis'!#REF!</definedName>
    <definedName name="AnimalCurve">'Benefit-Cost Analysis'!#REF!</definedName>
    <definedName name="AnimalMid_Block">'Benefit-Cost Analysis'!#REF!</definedName>
    <definedName name="AnimalSegment">'Benefit-Cost Analysis'!#REF!</definedName>
    <definedName name="AnimalSignalized_Intersection">'Benefit-Cost Analysis'!#REF!</definedName>
    <definedName name="AnimalUnsignalized__Intersection">'Benefit-Cost Analysis'!#REF!</definedName>
    <definedName name="Applicable_Crash_Type">#REF!</definedName>
    <definedName name="Area_Location">#REF!</definedName>
    <definedName name="Bicycle">'Benefit-Cost Analysis'!#REF!</definedName>
    <definedName name="BicycleCurve">'Benefit-Cost Analysis'!#REF!</definedName>
    <definedName name="BicycleMid_Block">'Benefit-Cost Analysis'!#REF!</definedName>
    <definedName name="BicycleSegment">'Benefit-Cost Analysis'!#REF!</definedName>
    <definedName name="BicycleSignalized_intersection">'Benefit-Cost Analysis'!#REF!</definedName>
    <definedName name="BicycleUnsignalized_intersection">'Benefit-Cost Analysis'!#REF!</definedName>
    <definedName name="Curve">'Benefit-Cost Analysis'!#REF!</definedName>
    <definedName name="Fed_Sys_Code">#REF!</definedName>
    <definedName name="Focus_Crash_Type">'Benefit-Cost Analysis'!#REF!</definedName>
    <definedName name="Focus_Facility_Type">'Benefit-Cost Analysis'!#REF!</definedName>
    <definedName name="Functional_Class_Code">#REF!</definedName>
    <definedName name="Head_OnCurve">'Benefit-Cost Analysis'!#REF!</definedName>
    <definedName name="Head_OnMid_Block">'Benefit-Cost Analysis'!#REF!</definedName>
    <definedName name="Head_OnSegment">'Benefit-Cost Analysis'!#REF!</definedName>
    <definedName name="Head_OnSignalized_intersection">'Benefit-Cost Analysis'!#REF!</definedName>
    <definedName name="Head_OnUnsignalized_intersection">'Benefit-Cost Analysis'!#REF!</definedName>
    <definedName name="Include_CMF">#REF!</definedName>
    <definedName name="Mid_Block">'Benefit-Cost Analysis'!#REF!</definedName>
    <definedName name="Pedestrian">'Benefit-Cost Analysis'!#REF!</definedName>
    <definedName name="PedestrianCurve">'Benefit-Cost Analysis'!#REF!</definedName>
    <definedName name="PedestrianMid_Block">'Benefit-Cost Analysis'!#REF!</definedName>
    <definedName name="PedestrianSegment">'Benefit-Cost Analysis'!#REF!</definedName>
    <definedName name="PedestrianSignalized_intersection">'Benefit-Cost Analysis'!#REF!</definedName>
    <definedName name="PedestrianUnsignalized_intersection">'Benefit-Cost Analysis'!#REF!</definedName>
    <definedName name="_xlnm.Print_Area" localSheetId="2">'Benefit-Cost Analysis'!$A$1:$K$90</definedName>
    <definedName name="Program_Type">#REF!</definedName>
    <definedName name="Project_Type">#REF!</definedName>
    <definedName name="Rear_End">'Benefit-Cost Analysis'!#REF!</definedName>
    <definedName name="Rear_EndCurve">'Benefit-Cost Analysis'!#REF!</definedName>
    <definedName name="Rear_EndMid_Block">'Benefit-Cost Analysis'!#REF!</definedName>
    <definedName name="Rear_EndSegment">'Benefit-Cost Analysis'!#REF!</definedName>
    <definedName name="Rear_EndSignalized_intersection">'Benefit-Cost Analysis'!#REF!</definedName>
    <definedName name="Rear_EndUnsignalized_intersection">'Benefit-Cost Analysis'!#REF!</definedName>
    <definedName name="Roadway_Departure">'Benefit-Cost Analysis'!#REF!</definedName>
    <definedName name="Roadway_DepartureCurve">'Benefit-Cost Analysis'!#REF!</definedName>
    <definedName name="Roadway_DepartureMid_Block">'Benefit-Cost Analysis'!#REF!</definedName>
    <definedName name="Roadway_DepartureSegment">'Benefit-Cost Analysis'!#REF!</definedName>
    <definedName name="Roadway_DepartureSignalized_intersection">'Benefit-Cost Analysis'!#REF!</definedName>
    <definedName name="Roadway_DepartureUnsignalized_intersection">'Benefit-Cost Analysis'!#REF!</definedName>
    <definedName name="Segment">'Benefit-Cost Analysis'!#REF!</definedName>
    <definedName name="SHSP_Focus_Crash_Type">#REF!</definedName>
    <definedName name="Sideswipe">'Benefit-Cost Analysis'!#REF!</definedName>
    <definedName name="SideswipeCurve">'Benefit-Cost Analysis'!#REF!</definedName>
    <definedName name="SideswipeMid_Block">'Benefit-Cost Analysis'!#REF!</definedName>
    <definedName name="SideswipeSegment">'Benefit-Cost Analysis'!#REF!</definedName>
    <definedName name="SideswipeSignalized_intersection">'Benefit-Cost Analysis'!#REF!</definedName>
    <definedName name="SideswipeUnsignalized_intersection">'Benefit-Cost Analysis'!#REF!</definedName>
    <definedName name="Signalized_intersection">'Benefit-Cost Analysis'!#REF!</definedName>
    <definedName name="System">#REF!</definedName>
    <definedName name="Traffic_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1" i="3" l="1"/>
  <c r="D81" i="3"/>
  <c r="C39" i="3" l="1"/>
  <c r="F68" i="3"/>
  <c r="F51" i="3"/>
  <c r="C26" i="3" l="1"/>
  <c r="C29" i="3" l="1"/>
  <c r="C43" i="3" l="1"/>
  <c r="C42" i="3"/>
  <c r="C41" i="3"/>
  <c r="C40" i="3"/>
  <c r="C38" i="3"/>
  <c r="C37" i="3"/>
  <c r="C36" i="3"/>
  <c r="C35" i="3"/>
  <c r="C34" i="3"/>
  <c r="C33" i="3"/>
  <c r="C32" i="3"/>
  <c r="C31" i="3"/>
  <c r="C30" i="3"/>
  <c r="E9" i="15"/>
  <c r="B14" i="15"/>
  <c r="A14" i="15"/>
  <c r="I62" i="3"/>
  <c r="E4" i="15"/>
  <c r="L62" i="3"/>
  <c r="S32" i="3"/>
  <c r="S33" i="3"/>
  <c r="S31" i="3"/>
  <c r="M62" i="3"/>
  <c r="C81" i="3"/>
  <c r="C80" i="3"/>
  <c r="B81" i="3"/>
  <c r="B80" i="3"/>
  <c r="A81" i="3"/>
  <c r="A80" i="3"/>
  <c r="A79" i="3"/>
  <c r="A73" i="3"/>
  <c r="A72" i="3"/>
  <c r="A71" i="3"/>
  <c r="B64" i="3"/>
  <c r="B63" i="3"/>
  <c r="A54" i="3"/>
  <c r="A64" i="3"/>
  <c r="A63" i="3"/>
  <c r="A62" i="3"/>
  <c r="A56" i="3"/>
  <c r="A55" i="3"/>
  <c r="X34" i="3"/>
  <c r="S34" i="3"/>
  <c r="C79" i="3"/>
  <c r="R31" i="3" s="1"/>
  <c r="B79" i="3"/>
  <c r="B62" i="3"/>
  <c r="K62" i="3" l="1"/>
  <c r="E79" i="3" s="1"/>
  <c r="T34" i="3"/>
  <c r="U34" i="3" s="1"/>
  <c r="T32" i="3"/>
  <c r="U32" i="3" s="1"/>
  <c r="T33" i="3"/>
  <c r="U33" i="3" s="1"/>
  <c r="X31" i="3"/>
  <c r="T31" i="3"/>
  <c r="U31" i="3" s="1"/>
  <c r="R33" i="3" l="1"/>
  <c r="X33" i="3" s="1"/>
  <c r="R32" i="3"/>
  <c r="X32" i="3" s="1"/>
  <c r="I64" i="3" l="1"/>
  <c r="K64" i="3" s="1"/>
  <c r="E81" i="3" s="1"/>
  <c r="I63" i="3"/>
  <c r="K63" i="3" s="1"/>
  <c r="E80" i="3" s="1"/>
  <c r="V34" i="3"/>
  <c r="W34" i="3" l="1"/>
  <c r="Y34" i="3" l="1"/>
  <c r="Z34" i="3" s="1"/>
  <c r="V33" i="3"/>
  <c r="V31" i="3"/>
  <c r="W33" i="3" l="1"/>
  <c r="V32" i="3"/>
  <c r="W32" i="3" s="1"/>
  <c r="H80" i="3" s="1"/>
  <c r="W31" i="3"/>
  <c r="H79" i="3" s="1"/>
  <c r="Y31" i="3" l="1"/>
  <c r="Z31" i="3" s="1"/>
  <c r="D79" i="3" s="1"/>
  <c r="Y33" i="3"/>
  <c r="Y32" i="3"/>
  <c r="Z33" i="3" l="1"/>
  <c r="F81" i="3" s="1"/>
  <c r="Z32" i="3"/>
  <c r="D80" i="3" s="1"/>
  <c r="G79" i="3" l="1"/>
  <c r="F79" i="3"/>
  <c r="F80" i="3"/>
</calcChain>
</file>

<file path=xl/sharedStrings.xml><?xml version="1.0" encoding="utf-8"?>
<sst xmlns="http://schemas.openxmlformats.org/spreadsheetml/2006/main" count="550" uniqueCount="391">
  <si>
    <t>Total</t>
  </si>
  <si>
    <t>Install No Turn on Red Signs</t>
  </si>
  <si>
    <t xml:space="preserve">Skid resistant /high friction surface treatment </t>
  </si>
  <si>
    <t>Crash Type</t>
  </si>
  <si>
    <t>All</t>
  </si>
  <si>
    <t>Left turn</t>
  </si>
  <si>
    <t>Injury</t>
  </si>
  <si>
    <t>Pedestrian</t>
  </si>
  <si>
    <t>Separate pedestrian phasing</t>
  </si>
  <si>
    <t>Angle</t>
  </si>
  <si>
    <t>Intersection Lighting</t>
  </si>
  <si>
    <t>Roadway Departure</t>
  </si>
  <si>
    <t>Basic Signing and Marking Improvement</t>
  </si>
  <si>
    <t>Intersection</t>
  </si>
  <si>
    <t>Non-Motorized</t>
  </si>
  <si>
    <t>Curve</t>
  </si>
  <si>
    <t>Mid-Block</t>
  </si>
  <si>
    <t>Extension of through edge line along major road using short skip pattern</t>
  </si>
  <si>
    <t>Reflective panels on sign posts</t>
  </si>
  <si>
    <t>Peripheral transverse pavement markings</t>
  </si>
  <si>
    <t>Dynamic warning sign for high-speed approaches</t>
  </si>
  <si>
    <t>Source</t>
  </si>
  <si>
    <t>Service Life</t>
  </si>
  <si>
    <t>Annual Maintenance</t>
  </si>
  <si>
    <t>Proposed  Systemic Improvement</t>
  </si>
  <si>
    <t>Applicable Crash Types</t>
  </si>
  <si>
    <t>Present Value 
of Benefit</t>
  </si>
  <si>
    <t>Present Value 
of Cost</t>
  </si>
  <si>
    <t>B/C by CMF</t>
  </si>
  <si>
    <t>B/C Ratio</t>
  </si>
  <si>
    <t>Years of Crash Data:</t>
  </si>
  <si>
    <t>Discount Rate:</t>
  </si>
  <si>
    <t>Priority #:</t>
  </si>
  <si>
    <t>Applicable Crashes (from crash history)</t>
  </si>
  <si>
    <t>Annual Crashes WITHOUT Treatment</t>
  </si>
  <si>
    <t>Annual Crashes WITH Treatment</t>
  </si>
  <si>
    <t>Difference</t>
  </si>
  <si>
    <t>Annual Benefit</t>
  </si>
  <si>
    <t>Present Value of Benefit</t>
  </si>
  <si>
    <t>Total Present Value Cost</t>
  </si>
  <si>
    <t>Estimated Complete Date</t>
  </si>
  <si>
    <t>Type of Plan</t>
  </si>
  <si>
    <t>Agency:</t>
  </si>
  <si>
    <t>VDOT District:</t>
  </si>
  <si>
    <t>VDOT Region:</t>
  </si>
  <si>
    <t>Street Address:</t>
  </si>
  <si>
    <t>System</t>
  </si>
  <si>
    <t>Functional Class Code</t>
  </si>
  <si>
    <t>Fed. Sys. Code</t>
  </si>
  <si>
    <t>Segment</t>
  </si>
  <si>
    <t>Urban Interstate</t>
  </si>
  <si>
    <t>Rural (1 - 4,999)</t>
  </si>
  <si>
    <t>NHS</t>
  </si>
  <si>
    <t>City, State, Zip:</t>
  </si>
  <si>
    <t>Bristol</t>
  </si>
  <si>
    <t>Culpeper</t>
  </si>
  <si>
    <t>Small Urban (5,000 - 49,999)</t>
  </si>
  <si>
    <t>Urban Expressway</t>
  </si>
  <si>
    <t>Cross median</t>
  </si>
  <si>
    <t>Fredericksburg</t>
  </si>
  <si>
    <t>Urbanized (50,000 - 199,999)</t>
  </si>
  <si>
    <t>Urban Principal Arterial</t>
  </si>
  <si>
    <t>Fixed object</t>
  </si>
  <si>
    <t>Lynchburg</t>
  </si>
  <si>
    <t>Urbanized (200,000+)</t>
  </si>
  <si>
    <t>Urban Minor Arterial</t>
  </si>
  <si>
    <t>Head on</t>
  </si>
  <si>
    <t>Hampton Roads</t>
  </si>
  <si>
    <t>Central</t>
  </si>
  <si>
    <t>Urban Collector</t>
  </si>
  <si>
    <t>Run off road</t>
  </si>
  <si>
    <t>Northern Virginia</t>
  </si>
  <si>
    <t>Eastern</t>
  </si>
  <si>
    <t>Urban Local</t>
  </si>
  <si>
    <t>Richmond</t>
  </si>
  <si>
    <t xml:space="preserve">Northern </t>
  </si>
  <si>
    <t>Rural Interstate</t>
  </si>
  <si>
    <t>Salem</t>
  </si>
  <si>
    <t>Northwest</t>
  </si>
  <si>
    <t>Rural Expressway</t>
  </si>
  <si>
    <t>Right turn</t>
  </si>
  <si>
    <t>Staunton</t>
  </si>
  <si>
    <t>Southwest</t>
  </si>
  <si>
    <t>Rural Principal Arterial</t>
  </si>
  <si>
    <t>Bicycle</t>
  </si>
  <si>
    <t>Primary</t>
  </si>
  <si>
    <t>Rural Collector</t>
  </si>
  <si>
    <t>Secondary</t>
  </si>
  <si>
    <t>Rural Local</t>
  </si>
  <si>
    <t>Non-NHS</t>
  </si>
  <si>
    <t>Local</t>
  </si>
  <si>
    <t>Yes</t>
  </si>
  <si>
    <t>Speed Related</t>
  </si>
  <si>
    <t>No</t>
  </si>
  <si>
    <t>Countermeasures</t>
  </si>
  <si>
    <t>1. LOCATION</t>
  </si>
  <si>
    <t>Study Period 
(Begin and End Dates)</t>
  </si>
  <si>
    <t>FOR OFFICE USE ONLY</t>
  </si>
  <si>
    <t>Project #: xxxxxxxxxxxx</t>
  </si>
  <si>
    <t>Receive #:xxxxxxxx</t>
  </si>
  <si>
    <t xml:space="preserve">HSIP File:xxxxxxxxx </t>
  </si>
  <si>
    <t>Sideswipe</t>
  </si>
  <si>
    <t xml:space="preserve">Unsignalized Intersection </t>
  </si>
  <si>
    <t>Signalized intersection</t>
  </si>
  <si>
    <t>Rumble Strips</t>
  </si>
  <si>
    <t>Curve warning signs (advance warning, chevrons, etc.)</t>
  </si>
  <si>
    <t>Install enhanced crosswalks</t>
  </si>
  <si>
    <r>
      <t>Remove parking near interse</t>
    </r>
    <r>
      <rPr>
        <sz val="11"/>
        <rFont val="Calibri"/>
        <family val="2"/>
      </rPr>
      <t>ction (daylighting)</t>
    </r>
  </si>
  <si>
    <t>Remove Fixed Objects at Intersection</t>
  </si>
  <si>
    <t>Install sidewalks or shared use paths</t>
  </si>
  <si>
    <t>Install median refuge</t>
  </si>
  <si>
    <t>Overhead flashing intersection beacons</t>
  </si>
  <si>
    <t>Lane narrowing with pavement markings and rumble strip</t>
  </si>
  <si>
    <t>Install curb extensions</t>
  </si>
  <si>
    <t>Flashing beacons on advance intersection warning signs</t>
  </si>
  <si>
    <t>Wider edge lines</t>
  </si>
  <si>
    <t>Transverse rumble strips</t>
  </si>
  <si>
    <t>Mid-block lighting</t>
  </si>
  <si>
    <t>Flashing beacons on stop signs</t>
  </si>
  <si>
    <t>Change permitted and protected / permitted left turn phasing to protected only</t>
  </si>
  <si>
    <t>Shoulder widening</t>
  </si>
  <si>
    <t>Warning Signs</t>
  </si>
  <si>
    <t>Advance warning signs (intersection, pedestrian, bicycle)</t>
  </si>
  <si>
    <t xml:space="preserve">Flashing Yellow Arrow </t>
  </si>
  <si>
    <t>Safety edge</t>
  </si>
  <si>
    <t>Skid resistant /high friction surface treatment</t>
  </si>
  <si>
    <t>Install advanced cross street name sign</t>
  </si>
  <si>
    <t>Install advance pedestrian/bicyclist warning signs</t>
  </si>
  <si>
    <t>Flashing beacons on advance warning signs</t>
  </si>
  <si>
    <t>Sight distance improvements for posted speed limits</t>
  </si>
  <si>
    <t>Install separate pedestrian facilities (sidewalks or shared use paths)</t>
  </si>
  <si>
    <r>
      <t>Remove parking near crossing</t>
    </r>
    <r>
      <rPr>
        <sz val="11"/>
        <rFont val="Calibri"/>
        <family val="2"/>
      </rPr>
      <t xml:space="preserve"> (daylighting)</t>
    </r>
  </si>
  <si>
    <t>Install advanced signal ahead warning sign</t>
  </si>
  <si>
    <t>Install on-street bike facilities (bike lanes or separated bike lanes)</t>
  </si>
  <si>
    <t>Advance intersection ahead warning sign</t>
  </si>
  <si>
    <t>Install additional signal head per approach</t>
  </si>
  <si>
    <t>Install bicycle pavement markings (shared lane markings)</t>
  </si>
  <si>
    <t>Replace 8" signal head with a 12" signal head</t>
  </si>
  <si>
    <t>Install off-street bike facilities (bike/shared use paths)</t>
  </si>
  <si>
    <t xml:space="preserve">Re-time traffic signals for better coordination and for proper red and amber clear intervals </t>
  </si>
  <si>
    <t>Install advanced pedestrian warning signs</t>
  </si>
  <si>
    <t>Advanced pedestrian warning signs</t>
  </si>
  <si>
    <t>Install pedestrian countdown signals with appropriate pedestrian crossing clearance interval</t>
  </si>
  <si>
    <t>Install bike signal</t>
  </si>
  <si>
    <t>Retroreflective Backplate</t>
  </si>
  <si>
    <t>Add turn lanes</t>
  </si>
  <si>
    <t>Install supplementary control signs</t>
  </si>
  <si>
    <t>Crash Severity</t>
  </si>
  <si>
    <t>Not Specified</t>
  </si>
  <si>
    <t>Rear end</t>
  </si>
  <si>
    <t>Not specified</t>
  </si>
  <si>
    <t>Nighttime</t>
  </si>
  <si>
    <t>Project Schedule</t>
  </si>
  <si>
    <t>Bicyclist*</t>
  </si>
  <si>
    <t>Left-turn</t>
  </si>
  <si>
    <t>Rear-end</t>
  </si>
  <si>
    <t xml:space="preserve">Angle </t>
  </si>
  <si>
    <t>Fatal/Injury</t>
  </si>
  <si>
    <t>Total crashes</t>
  </si>
  <si>
    <t>PDO</t>
  </si>
  <si>
    <t>Possible Injury</t>
  </si>
  <si>
    <t>Non- Incapacitating Injury</t>
  </si>
  <si>
    <t>Incapacitating Injury</t>
  </si>
  <si>
    <t>VDOT 2013 Highway Safety Improvement Program Guidelines</t>
  </si>
  <si>
    <t>Fatal Injury</t>
  </si>
  <si>
    <t>Source/Notes</t>
  </si>
  <si>
    <t>$/Crash</t>
  </si>
  <si>
    <t>Wet</t>
  </si>
  <si>
    <t>Dry</t>
  </si>
  <si>
    <t>Weather</t>
  </si>
  <si>
    <t>Daytime</t>
  </si>
  <si>
    <t>Time of Day</t>
  </si>
  <si>
    <t>Multiple</t>
  </si>
  <si>
    <t>Single</t>
  </si>
  <si>
    <t>Number of Vehicles</t>
  </si>
  <si>
    <t>Truck Related</t>
  </si>
  <si>
    <t>Other</t>
  </si>
  <si>
    <t>Rear to rear</t>
  </si>
  <si>
    <t>Animal</t>
  </si>
  <si>
    <t>Parking</t>
  </si>
  <si>
    <t>Other Crash Types</t>
  </si>
  <si>
    <t>Total Crashes</t>
  </si>
  <si>
    <t>K + A + B + C</t>
  </si>
  <si>
    <t>K + A + B</t>
  </si>
  <si>
    <t>K + A</t>
  </si>
  <si>
    <t>Property Damage
(O)</t>
  </si>
  <si>
    <t>Minor Injury 
(B+C)</t>
  </si>
  <si>
    <t>Serious Injury 
(A)</t>
  </si>
  <si>
    <t>Fatal
(K)</t>
  </si>
  <si>
    <t>Crash Type Categories</t>
  </si>
  <si>
    <t>Crash Severity (Crash Type)</t>
  </si>
  <si>
    <t>Applicable Crash Type and Severity</t>
  </si>
  <si>
    <t>APPLICABLE CRASH TYPE AND SEVERITY</t>
  </si>
  <si>
    <t>Crash Costs</t>
  </si>
  <si>
    <t>Fatal (K)</t>
  </si>
  <si>
    <t>Minor Injury (B+C)</t>
  </si>
  <si>
    <t>Property Damage (O)</t>
  </si>
  <si>
    <t>Proposed Systemic Initiative</t>
  </si>
  <si>
    <t>PE Base Cost</t>
  </si>
  <si>
    <t>PE Risk / Contingency</t>
  </si>
  <si>
    <t>Right of Way Base Cost</t>
  </si>
  <si>
    <t>Right of Way Risk / Contingency</t>
  </si>
  <si>
    <t>Construction Base Cost</t>
  </si>
  <si>
    <t>Date Received: Month XX, 20XX</t>
  </si>
  <si>
    <t>DROPDOWN SELECTIONS</t>
  </si>
  <si>
    <t>VDOT Region</t>
  </si>
  <si>
    <t>Area Classification</t>
  </si>
  <si>
    <t>VDOT District</t>
  </si>
  <si>
    <t>Flashing Yellow Arrow</t>
  </si>
  <si>
    <t>High-Visibility Signal Backplates</t>
  </si>
  <si>
    <t>Pedestrian Crossings</t>
  </si>
  <si>
    <t>Curve Signage</t>
  </si>
  <si>
    <t>Road Diets</t>
  </si>
  <si>
    <t>Unsignalized Intersections</t>
  </si>
  <si>
    <t>Targeted Crash Types</t>
  </si>
  <si>
    <t>Proposed Systemic Improvement</t>
  </si>
  <si>
    <t>Construction Risk / Contingency / CEI</t>
  </si>
  <si>
    <t xml:space="preserve">CMF Value </t>
  </si>
  <si>
    <t>CMF (KABCO)</t>
  </si>
  <si>
    <t>VDOT Preferred CMF List / VDOT Analysis</t>
  </si>
  <si>
    <t>Crash Severity Applicability</t>
  </si>
  <si>
    <t>CMF Applicability (Crash Type)</t>
  </si>
  <si>
    <t>Applicable Crash Severity</t>
  </si>
  <si>
    <t>Applicable Crash Type</t>
  </si>
  <si>
    <t>CMF Analysis for Plan 2 Initiatives</t>
  </si>
  <si>
    <t>Serious Injury (A)</t>
  </si>
  <si>
    <t>Crash Cost (per Crash)</t>
  </si>
  <si>
    <t>Crash Type Applicability</t>
  </si>
  <si>
    <t>Service Life (Year)</t>
  </si>
  <si>
    <t>Not Other (W3-W8)</t>
  </si>
  <si>
    <t>Crash Types</t>
  </si>
  <si>
    <t>Other (W9)</t>
  </si>
  <si>
    <t>CMF Value (Must be for CMF value that is applicable for All Severity)</t>
  </si>
  <si>
    <t>Applicants should use the State Preferred CMF List. 
(https://www.virginiadot.org/business/resources/HSIP/Virginia_State_Preferred_CMF_List.pdf)
However, if a CMF is not available in that list, please indicate the source.</t>
  </si>
  <si>
    <t>Applicants should use the State Preferred CMF List. 
(https://www.virginiadot.org/business/resources/HSIP/Virginia_State_Preferred_CMF_List.pdf)
However, if a Service Life information is not available in that list, please indicate the source.</t>
  </si>
  <si>
    <t>Roadway Ownership</t>
  </si>
  <si>
    <t>State Highway Agency</t>
  </si>
  <si>
    <t>County Highway Agency</t>
  </si>
  <si>
    <t>Town or Township Highway Agency</t>
  </si>
  <si>
    <t>City or Municipal Highway Agency</t>
  </si>
  <si>
    <t>State Park, Forest, or Reservation Agency</t>
  </si>
  <si>
    <t>Local Park, Forest or Reservation Agency</t>
  </si>
  <si>
    <t>Other State Agency</t>
  </si>
  <si>
    <t>Other Local Agency</t>
  </si>
  <si>
    <t>Railroad</t>
  </si>
  <si>
    <t>State Toll Authority</t>
  </si>
  <si>
    <t>Local Toll Authority</t>
  </si>
  <si>
    <t>Other Public Instrumentality (e.g. Airport, School, University)</t>
  </si>
  <si>
    <t>Indian Tribe Nation</t>
  </si>
  <si>
    <t>Average AADT</t>
  </si>
  <si>
    <t>Speed Limit(s)</t>
  </si>
  <si>
    <t>Estimated Annual Number of Applicable Crashes Prevented</t>
  </si>
  <si>
    <t>FHWA Crash Cost Estimates by Maximum Police-Reported Injury Severity Within Selected Crash Geometries (FHWA-HRT-05-051)
*Bicycle-related crash costs are not provided in the FHWA Crash Cost document. As such, the analysis assumes pedestrian and bicycle crash costs are similar.
Updated using 2020 VDOT crash costs and proportional difference.</t>
  </si>
  <si>
    <t>Updated to 2020 VDOT crash costs</t>
  </si>
  <si>
    <t>VA HSIP Program</t>
  </si>
  <si>
    <t>Highway Safety</t>
  </si>
  <si>
    <t xml:space="preserve">Bicycle Pedestrian Safety </t>
  </si>
  <si>
    <t>Rail Safety Improvements</t>
  </si>
  <si>
    <t>Systemic Safety Improvements</t>
  </si>
  <si>
    <t>Project Administered By:</t>
  </si>
  <si>
    <t>Project Title:</t>
  </si>
  <si>
    <t>Type of Plan:</t>
  </si>
  <si>
    <t>Accomplishment Type:</t>
  </si>
  <si>
    <t>Accomplishment Type</t>
  </si>
  <si>
    <t>Complete</t>
  </si>
  <si>
    <t>Minimal</t>
  </si>
  <si>
    <t>No Plan</t>
  </si>
  <si>
    <t>RAAP Contract</t>
  </si>
  <si>
    <t>SAAP Contract</t>
  </si>
  <si>
    <t>Non-VDOT</t>
  </si>
  <si>
    <t>Railroad Forces</t>
  </si>
  <si>
    <t>State Forces/Hire Equipment</t>
  </si>
  <si>
    <t>Regional On Call Contract</t>
  </si>
  <si>
    <t>Work/Task Order</t>
  </si>
  <si>
    <t>Design Build/PPTA</t>
  </si>
  <si>
    <t>Not Applicable</t>
  </si>
  <si>
    <t>Administrative Services</t>
  </si>
  <si>
    <t>Project Short Description:</t>
  </si>
  <si>
    <t>Project Point of Contact Name:</t>
  </si>
  <si>
    <t>Point of Contact Email:</t>
  </si>
  <si>
    <t>Point of Contact Phone:</t>
  </si>
  <si>
    <t>&lt; 25 MPH</t>
  </si>
  <si>
    <t>25-35 MPH</t>
  </si>
  <si>
    <t>36-45 MPH</t>
  </si>
  <si>
    <t>&gt; 45 MPH</t>
  </si>
  <si>
    <t>Area Location Code</t>
  </si>
  <si>
    <t>Railroad Crossing Ownership</t>
  </si>
  <si>
    <t>Buckingham Branch Railroad</t>
  </si>
  <si>
    <t>CSX Transportation</t>
  </si>
  <si>
    <t>Norfolk Southern Railway</t>
  </si>
  <si>
    <t>Commonwealth Railway (Genesee and Wyoming)</t>
  </si>
  <si>
    <t>Chesapeake and Albemarle (Genesee and Wyoming)</t>
  </si>
  <si>
    <t>North Carolina and Virginia Railroad (Genesee and Wyoming)</t>
  </si>
  <si>
    <t>Winchester and Western Railroad Company (OMNITrax)</t>
  </si>
  <si>
    <t>Norfolk Portsmouth Beltline Railroad Company</t>
  </si>
  <si>
    <t>Delmarva Central Railroad  - formerly Bay Coast Railroad (Carload Express Inc.)</t>
  </si>
  <si>
    <t>Shenandoah Valley Railroad (Durbin and Greenbrier Green Valley Railroad)</t>
  </si>
  <si>
    <t xml:space="preserve">Fort Eustis Military Railroad </t>
  </si>
  <si>
    <t>Newport News Shipbuilding and Drydock Company</t>
  </si>
  <si>
    <t>Norfolk Naval Shipyard</t>
  </si>
  <si>
    <t>Other Crossing Owner</t>
  </si>
  <si>
    <t>Jurisdiction</t>
  </si>
  <si>
    <t>Proposed Systemic Improvement Description</t>
  </si>
  <si>
    <t>Project Funding Sources</t>
  </si>
  <si>
    <t>Project UPC/DRPT/ID</t>
  </si>
  <si>
    <t>UPC Type</t>
  </si>
  <si>
    <t>UPC Description</t>
  </si>
  <si>
    <t>SYIP Allocation</t>
  </si>
  <si>
    <t>Total SYIP Allocations</t>
  </si>
  <si>
    <t>VDOT/DRPT($)</t>
  </si>
  <si>
    <t>Other Committed Funds</t>
  </si>
  <si>
    <t>Description of Fund Type</t>
  </si>
  <si>
    <t>Amount</t>
  </si>
  <si>
    <t>Total Other Committed Funds</t>
  </si>
  <si>
    <t>Project Financial Information</t>
  </si>
  <si>
    <t>Total Requested Funds</t>
  </si>
  <si>
    <t>Total Project Funds</t>
  </si>
  <si>
    <t>Total Cost Estimate</t>
  </si>
  <si>
    <t>N/A</t>
  </si>
  <si>
    <t>Please Indicate the Source:</t>
  </si>
  <si>
    <t>County:</t>
  </si>
  <si>
    <t>Functional Class Code:</t>
  </si>
  <si>
    <t>Suspected Serious Injury (A)</t>
  </si>
  <si>
    <t>Suspected Minor Injury (B)</t>
  </si>
  <si>
    <t>Possible Injury (C)</t>
  </si>
  <si>
    <t>Notes:</t>
  </si>
  <si>
    <t>Phase Status (PE)</t>
  </si>
  <si>
    <t>Phase Status (RW)</t>
  </si>
  <si>
    <t>Phase Status (CN)</t>
  </si>
  <si>
    <t xml:space="preserve">Does your Service Life exist in the Virginia State Preferred List? </t>
  </si>
  <si>
    <t>Does your CMF Exist in the Virginia State Preferred CMF List?
(yes/no)</t>
  </si>
  <si>
    <t>Does your Service Life exist in the Virginia State Preferred List? 
(yes/no)</t>
  </si>
  <si>
    <t>Other Funds Committed to Project</t>
  </si>
  <si>
    <t>Date Received: Month x, 20xx</t>
  </si>
  <si>
    <t>FOR OFFICE USE ONLY
Project #: xxxxxxxxxxxx
Receive #:xxxxxxxx
HSIP File:xxxxxxxxx 
Date Received: Month x, 20xx</t>
  </si>
  <si>
    <t>VHSIP-Application Rev (XX/XX/XX)</t>
  </si>
  <si>
    <t xml:space="preserve">VHSIP File:xxxxxxxxx </t>
  </si>
  <si>
    <t>2. ALTERNATIVE INITIATIVE (OPTIONAL)</t>
  </si>
  <si>
    <t>If the Agency is applying for VHSIP funding for a systemic initiative not identified in the Virginia Highway Safety Infrastrucutre Investment Plan, please describe and justify the proposed initiative.</t>
  </si>
  <si>
    <t>4. COST AND SCHEDULE</t>
  </si>
  <si>
    <t>3. SUPPORTING DOCUMENTS</t>
  </si>
  <si>
    <t>a. Please describe all documents that support the implementation of the proposed systemic initiative. Supporting documents could include: engineering study, letter of resolution, and written agreement with jurisdiction.</t>
  </si>
  <si>
    <t>b. Please describe any enforcement, education activities, or grants being pursued concurrently through Virginia DMV or other sources.</t>
  </si>
  <si>
    <t>a. Please describe the cost and schedule development process for the proposed systemic initiative.</t>
  </si>
  <si>
    <t>b. Please provide information on your agency's plan to ensure that the proposed initiative will be completed within the proposed cost and schedule.</t>
  </si>
  <si>
    <t>Railroad Crossing Ownership 
(Select N/A if not applicable)</t>
  </si>
  <si>
    <t>Proposed Systemic Improvement Countermeasures</t>
  </si>
  <si>
    <t>Number or Miles of Systemic  Improvement Deployment Locations</t>
  </si>
  <si>
    <t>Please describe the locations of the safety proposal. Prepare a map, list of intersections, GPS coordinates (i.e., latitude/longitude), or milepost information of where the countermeasures are proposed.</t>
  </si>
  <si>
    <t>(Note: 5 years is recommended, but if not available, at least 3 years worth of crash history is required)</t>
  </si>
  <si>
    <t>Number of years in crash history (See note below):</t>
  </si>
  <si>
    <t>VDOT</t>
  </si>
  <si>
    <t>Locality</t>
  </si>
  <si>
    <t>Project Administered By</t>
  </si>
  <si>
    <t>Begin PE Date</t>
  </si>
  <si>
    <t>Begin RW Date</t>
  </si>
  <si>
    <t>Begin Construction Date</t>
  </si>
  <si>
    <t>Proposed Systemic Improvement Countermeasures (at least 1 response required)</t>
  </si>
  <si>
    <t>STEP 1A :: Define Crashes by Crash Type and Crash Severity</t>
  </si>
  <si>
    <t>STEP 1B :: If "Other" is selected for Proposed Systemic Initiative (Cell A16), Applicant must provide Service Life for each proposed systemic improvement. Skip this step if Proposed Systemic Initiative is Non-Other (e.g., Flashing Yellow Arrow)</t>
  </si>
  <si>
    <t>Does the Applicant need to work on Step 1B?:</t>
  </si>
  <si>
    <t>Step 2A :: Input Project Cost Information</t>
  </si>
  <si>
    <t>Step 2B :: If "Other" is selected for Proposed Systemic Initiative (Cell A16), Applicant must provide CMF and its Applicability for each proposed systemic improvement. Skip this step if Proposed Systemic Initiative is Non-Other (e.g., Flashing Yellow Arrow)</t>
  </si>
  <si>
    <t>Does the Applicant need to work on Step 2B?:</t>
  </si>
  <si>
    <t>Step 4 :: Define Project Schedule</t>
  </si>
  <si>
    <t>Step 1A Part 1 :: Number of Crashes Across Entire Study Area</t>
  </si>
  <si>
    <r>
      <rPr>
        <b/>
        <sz val="14"/>
        <color theme="1"/>
        <rFont val="Calibri"/>
        <family val="2"/>
        <scheme val="minor"/>
      </rPr>
      <t>Virginia Highway Safety Improvement Program (VHSIP) Systemic Safety Initiatives Application</t>
    </r>
    <r>
      <rPr>
        <b/>
        <sz val="13"/>
        <color theme="1"/>
        <rFont val="Calibri"/>
        <family val="2"/>
        <scheme val="minor"/>
      </rPr>
      <t xml:space="preserve">
</t>
    </r>
    <r>
      <rPr>
        <b/>
        <sz val="16"/>
        <color indexed="8"/>
        <rFont val="Calibri"/>
        <family val="2"/>
      </rPr>
      <t>Read Me</t>
    </r>
  </si>
  <si>
    <t>VHSIP Systemic Safety Initiatives Application - Project Questions</t>
  </si>
  <si>
    <r>
      <t xml:space="preserve">Step 1A Part 2 :: Targeted Crashes by Crash Type 
</t>
    </r>
    <r>
      <rPr>
        <sz val="14"/>
        <color rgb="FFFF0000"/>
        <rFont val="Calibri"/>
        <family val="2"/>
        <scheme val="minor"/>
      </rPr>
      <t>NOTE:</t>
    </r>
    <r>
      <rPr>
        <b/>
        <sz val="14"/>
        <color rgb="FFFF0000"/>
        <rFont val="Calibri"/>
        <family val="2"/>
        <scheme val="minor"/>
      </rPr>
      <t xml:space="preserve"> </t>
    </r>
    <r>
      <rPr>
        <sz val="14"/>
        <color rgb="FFFF0000"/>
        <rFont val="Calibri"/>
        <family val="2"/>
      </rPr>
      <t>This section below needs to be filled-in only if the applicant needs to work on Step 2B. Applicant may only enter crash information for the applicable CMF crash types and leave other rows blank</t>
    </r>
  </si>
  <si>
    <t>Step 3 :: Computing the Return of Investment of the Proposed Systemic Initiative
Note: This step will be auto-calculated and no user response is needed</t>
  </si>
  <si>
    <t>DOT-ARR 
(Type in N/A if not applicable)</t>
  </si>
  <si>
    <r>
      <rPr>
        <sz val="11"/>
        <rFont val="Calibri"/>
        <family val="2"/>
      </rPr>
      <t>The Purpose of the Virginia Highway Safety Improvement Program (VHSIP) Systemic Safety Initiatives Application (Excel Version) is to help prepare Localities for the VHSIP Systemic Safety Application submission in SmartPortal. As SmartPortal application will be open in August 2022, this Excel Application will be used to prepare Localities with the questions, data, and that will be asked in the SmartPortal Application.</t>
    </r>
    <r>
      <rPr>
        <b/>
        <sz val="11"/>
        <rFont val="Calibri"/>
        <family val="2"/>
      </rPr>
      <t xml:space="preserve">
</t>
    </r>
    <r>
      <rPr>
        <sz val="11"/>
        <rFont val="Calibri"/>
        <family val="2"/>
      </rPr>
      <t xml:space="preserve">Contact VHSIP staff should you have questions.  For additional information regarding the Highway Safety Improvement Program, please visit VDOT TED website, email or phone the contacts below:
https://www.virginiadot.org/business/ted_app_pro.asp                                                                                                                                                                                                                       </t>
    </r>
    <r>
      <rPr>
        <b/>
        <sz val="11"/>
        <rFont val="Calibri"/>
        <family val="2"/>
      </rPr>
      <t xml:space="preserve">                                                                                                                
                                                                                                                                                                                                                                                </t>
    </r>
    <r>
      <rPr>
        <sz val="11"/>
        <rFont val="Calibri"/>
        <family val="2"/>
      </rPr>
      <t xml:space="preserve">Traffic Engineering Division
Virginia Department of Transportation
1401 E. Broad St., Room 207
Richmond, VA  23219
</t>
    </r>
    <r>
      <rPr>
        <b/>
        <sz val="11"/>
        <rFont val="Calibri"/>
        <family val="2"/>
      </rPr>
      <t>VHSIP Contact Information:</t>
    </r>
    <r>
      <rPr>
        <sz val="11"/>
        <rFont val="Calibri"/>
        <family val="2"/>
      </rPr>
      <t xml:space="preserve">
Mark A. Cole, P.E.
State Highway Safety Engineer
(804) 786-4196
Mark.Cole@VDOT.Virginia.gov 
Tracy L. Turpin, P.E.
Highway Safety Improvement Programs Manager
(804) 786-6610
Tracy.Turpin@VDOT.Virginia.gov</t>
    </r>
    <r>
      <rPr>
        <b/>
        <sz val="11"/>
        <rFont val="Calibri"/>
        <family val="2"/>
      </rPr>
      <t xml:space="preserve">
</t>
    </r>
    <r>
      <rPr>
        <sz val="11"/>
        <rFont val="Calibri"/>
        <family val="2"/>
      </rPr>
      <t xml:space="preserve">
Deepak Koirala, P.E., PTOE, PMP, MSc, MBA
HSIP Project Delivery Team Lead
(804) 786-0203
Deepak.Koirala@VDOT.Virginia.gov
</t>
    </r>
  </si>
  <si>
    <t>Routes (Include Name)</t>
  </si>
  <si>
    <t>From/Major Roads (RNS Node-Offset If Applicable)</t>
  </si>
  <si>
    <t>To/Cross Streets (RNS Node-Offset if Applicable)</t>
  </si>
  <si>
    <t xml:space="preserve">                                     VHSIP Systemic Improvements Proposals</t>
  </si>
  <si>
    <t>EXAMPLE - PED ACCOMMODATION TEST</t>
  </si>
  <si>
    <t>Install new high visibility marked crosswalk with highly reflective materials and pedestrian signal heads with pedestrian countdown signals systematically city-wide.</t>
  </si>
  <si>
    <t>City</t>
  </si>
  <si>
    <t>Deepak Koirala</t>
  </si>
  <si>
    <t>Test - 1401 E Broad Street</t>
  </si>
  <si>
    <t>Richmond, VA 23112</t>
  </si>
  <si>
    <t>Deepak.Koirala@VDOT.Virginia.GOV</t>
  </si>
  <si>
    <t>804-786-0203</t>
  </si>
  <si>
    <t>County</t>
  </si>
  <si>
    <t>08/04/2022 - 09/27/2022</t>
  </si>
  <si>
    <t>Richmond City</t>
  </si>
  <si>
    <t>Various</t>
  </si>
  <si>
    <t>New Crosswalk</t>
  </si>
  <si>
    <t>Pedestrian Signal Head</t>
  </si>
  <si>
    <t>Virginia CMF Preferred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</si>
</sst>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164" formatCode="&quot;$&quot;#,##0"/>
    <numFmt numFmtId="165" formatCode="_(&quot;$&quot;* #,##0_);_(&quot;$&quot;* \(#,##0\);_(&quot;$&quot;* &quot;-&quot;??_);_(@_)"/>
    <numFmt numFmtId="166" formatCode="0.0"/>
  </numFmts>
  <fonts count="46" x14ac:knownFonts="1">
    <font>
      <sz val="11"/>
      <color theme="1"/>
      <name val="Calibri"/>
      <family val="2"/>
      <scheme val="minor"/>
    </font>
    <font>
      <sz val="11"/>
      <name val="Calibri"/>
      <family val="2"/>
    </font>
    <font>
      <sz val="11"/>
      <color indexed="8"/>
      <name val="Calibri"/>
      <family val="2"/>
    </font>
    <font>
      <sz val="12"/>
      <name val="Arial"/>
      <family val="2"/>
    </font>
    <font>
      <b/>
      <sz val="11"/>
      <name val="Calibri"/>
      <family val="2"/>
    </font>
    <font>
      <b/>
      <sz val="16"/>
      <color indexed="8"/>
      <name val="Calibri"/>
      <family val="2"/>
    </font>
    <font>
      <b/>
      <sz val="12"/>
      <name val="Segoe UI"/>
      <family val="2"/>
    </font>
    <font>
      <sz val="12"/>
      <name val="Segoe UI"/>
      <family val="2"/>
    </font>
    <font>
      <sz val="10"/>
      <name val="Segoe UI"/>
      <family val="2"/>
    </font>
    <font>
      <sz val="11"/>
      <name val="Segoe UI"/>
      <family val="2"/>
    </font>
    <font>
      <b/>
      <i/>
      <sz val="12"/>
      <name val="Segoe UI"/>
      <family val="2"/>
    </font>
    <font>
      <i/>
      <sz val="12"/>
      <name val="Segoe UI"/>
      <family val="2"/>
    </font>
    <font>
      <sz val="11"/>
      <color theme="1"/>
      <name val="Calibri"/>
      <family val="2"/>
      <scheme val="minor"/>
    </font>
    <font>
      <b/>
      <sz val="11"/>
      <color theme="0"/>
      <name val="Calibri"/>
      <family val="2"/>
      <scheme val="minor"/>
    </font>
    <font>
      <u/>
      <sz val="11"/>
      <color theme="10"/>
      <name val="Calibri"/>
      <family val="2"/>
    </font>
    <font>
      <b/>
      <sz val="11"/>
      <color theme="1"/>
      <name val="Calibri"/>
      <family val="2"/>
      <scheme val="minor"/>
    </font>
    <font>
      <b/>
      <sz val="14"/>
      <name val="Calibri"/>
      <family val="2"/>
      <scheme val="minor"/>
    </font>
    <font>
      <b/>
      <i/>
      <sz val="12"/>
      <name val="Calibri"/>
      <family val="2"/>
      <scheme val="minor"/>
    </font>
    <font>
      <b/>
      <sz val="12"/>
      <name val="Calibri"/>
      <family val="2"/>
      <scheme val="minor"/>
    </font>
    <font>
      <sz val="11"/>
      <name val="Calibri"/>
      <family val="2"/>
      <scheme val="minor"/>
    </font>
    <font>
      <sz val="10"/>
      <color theme="1"/>
      <name val="Calibri"/>
      <family val="2"/>
      <scheme val="minor"/>
    </font>
    <font>
      <b/>
      <sz val="13"/>
      <color theme="1"/>
      <name val="Calibri"/>
      <family val="2"/>
      <scheme val="minor"/>
    </font>
    <font>
      <sz val="12"/>
      <color theme="1"/>
      <name val="Segoe UI"/>
      <family val="2"/>
    </font>
    <font>
      <b/>
      <sz val="11"/>
      <color theme="4"/>
      <name val="Calibri"/>
      <family val="2"/>
      <scheme val="minor"/>
    </font>
    <font>
      <sz val="11"/>
      <color theme="4"/>
      <name val="Calibri"/>
      <family val="2"/>
      <scheme val="minor"/>
    </font>
    <font>
      <b/>
      <sz val="11"/>
      <name val="Calibri"/>
      <family val="2"/>
      <scheme val="minor"/>
    </font>
    <font>
      <b/>
      <sz val="10"/>
      <color theme="4"/>
      <name val="Calibri"/>
      <family val="2"/>
      <scheme val="minor"/>
    </font>
    <font>
      <b/>
      <sz val="16"/>
      <color theme="0"/>
      <name val="Segoe UI"/>
      <family val="2"/>
    </font>
    <font>
      <b/>
      <sz val="26"/>
      <color theme="1"/>
      <name val="Segoe UI"/>
      <family val="2"/>
    </font>
    <font>
      <b/>
      <sz val="10"/>
      <color theme="0"/>
      <name val="Calibri"/>
      <family val="2"/>
      <scheme val="minor"/>
    </font>
    <font>
      <sz val="11"/>
      <color theme="1"/>
      <name val="Wingdings"/>
      <charset val="2"/>
    </font>
    <font>
      <b/>
      <sz val="12"/>
      <color theme="1"/>
      <name val="Calibri"/>
      <family val="2"/>
      <scheme val="minor"/>
    </font>
    <font>
      <sz val="10"/>
      <name val="Arial"/>
      <family val="2"/>
    </font>
    <font>
      <b/>
      <sz val="12"/>
      <color theme="1"/>
      <name val="Segoe UI"/>
      <family val="2"/>
    </font>
    <font>
      <b/>
      <sz val="12"/>
      <color rgb="FFFF0000"/>
      <name val="Segoe UI"/>
      <family val="2"/>
    </font>
    <font>
      <u/>
      <sz val="14"/>
      <color theme="10"/>
      <name val="Calibri"/>
      <family val="2"/>
    </font>
    <font>
      <b/>
      <sz val="26"/>
      <name val="Segoe UI"/>
      <family val="2"/>
    </font>
    <font>
      <sz val="11"/>
      <color theme="1"/>
      <name val="Calibri Light"/>
      <family val="2"/>
    </font>
    <font>
      <b/>
      <sz val="12"/>
      <color theme="0"/>
      <name val="Calibri"/>
      <family val="2"/>
      <scheme val="minor"/>
    </font>
    <font>
      <sz val="12"/>
      <color theme="1"/>
      <name val="Calibri"/>
      <family val="2"/>
      <scheme val="minor"/>
    </font>
    <font>
      <b/>
      <sz val="14"/>
      <color theme="1"/>
      <name val="Calibri"/>
      <family val="2"/>
      <scheme val="minor"/>
    </font>
    <font>
      <sz val="10"/>
      <color theme="1"/>
      <name val="Segoe UI"/>
      <family val="2"/>
    </font>
    <font>
      <sz val="14"/>
      <color rgb="FFFF0000"/>
      <name val="Calibri"/>
      <family val="2"/>
      <scheme val="minor"/>
    </font>
    <font>
      <b/>
      <sz val="14"/>
      <color rgb="FFFF0000"/>
      <name val="Calibri"/>
      <family val="2"/>
      <scheme val="minor"/>
    </font>
    <font>
      <sz val="14"/>
      <color rgb="FFFF0000"/>
      <name val="Calibri"/>
      <family val="2"/>
    </font>
    <font>
      <b/>
      <sz val="16"/>
      <color rgb="FFFF0000"/>
      <name val="Segoe UI"/>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bgColor indexed="64"/>
      </patternFill>
    </fill>
    <fill>
      <patternFill patternType="solid">
        <fgColor theme="6"/>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right/>
      <top/>
      <bottom style="thin">
        <color theme="4"/>
      </bottom>
      <diagonal/>
    </border>
    <border>
      <left/>
      <right/>
      <top style="thin">
        <color theme="4"/>
      </top>
      <bottom style="thin">
        <color theme="4"/>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4"/>
      </top>
      <bottom/>
      <diagonal/>
    </border>
    <border>
      <left/>
      <right/>
      <top style="thin">
        <color theme="3" tint="0.59999389629810485"/>
      </top>
      <bottom/>
      <diagonal/>
    </border>
    <border>
      <left/>
      <right/>
      <top/>
      <bottom style="thin">
        <color theme="3" tint="0.59999389629810485"/>
      </bottom>
      <diagonal/>
    </border>
    <border>
      <left/>
      <right/>
      <top/>
      <bottom style="thin">
        <color theme="4" tint="0.39994506668294322"/>
      </bottom>
      <diagonal/>
    </border>
    <border>
      <left/>
      <right/>
      <top style="thin">
        <color theme="4"/>
      </top>
      <bottom style="thin">
        <color theme="3" tint="0.59999389629810485"/>
      </bottom>
      <diagonal/>
    </border>
    <border>
      <left/>
      <right/>
      <top/>
      <bottom style="thin">
        <color theme="0"/>
      </bottom>
      <diagonal/>
    </border>
    <border>
      <left/>
      <right style="thin">
        <color theme="0"/>
      </right>
      <top/>
      <bottom/>
      <diagonal/>
    </border>
    <border>
      <left style="thin">
        <color indexed="64"/>
      </left>
      <right/>
      <top/>
      <bottom style="thin">
        <color indexed="64"/>
      </bottom>
      <diagonal/>
    </border>
    <border>
      <left style="thin">
        <color theme="0"/>
      </left>
      <right/>
      <top style="thin">
        <color theme="0"/>
      </top>
      <bottom style="thick">
        <color theme="0"/>
      </bottom>
      <diagonal/>
    </border>
    <border>
      <left/>
      <right style="thin">
        <color theme="0"/>
      </right>
      <top style="thin">
        <color theme="0"/>
      </top>
      <bottom style="thick">
        <color theme="0"/>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diagonal/>
    </border>
  </borders>
  <cellStyleXfs count="6">
    <xf numFmtId="0" fontId="0" fillId="0" borderId="0"/>
    <xf numFmtId="44" fontId="2" fillId="0" borderId="0" applyFont="0" applyFill="0" applyBorder="0" applyAlignment="0" applyProtection="0"/>
    <xf numFmtId="44" fontId="12" fillId="0" borderId="0" applyFont="0" applyFill="0" applyBorder="0" applyAlignment="0" applyProtection="0"/>
    <xf numFmtId="0" fontId="14" fillId="0" borderId="0" applyNumberFormat="0" applyFill="0" applyBorder="0" applyAlignment="0" applyProtection="0">
      <alignment vertical="top"/>
      <protection locked="0"/>
    </xf>
    <xf numFmtId="9" fontId="2" fillId="0" borderId="0" applyFont="0" applyFill="0" applyBorder="0" applyAlignment="0" applyProtection="0"/>
    <xf numFmtId="44" fontId="32" fillId="0" borderId="0" applyFont="0" applyFill="0" applyBorder="0" applyAlignment="0" applyProtection="0"/>
  </cellStyleXfs>
  <cellXfs count="313">
    <xf numFmtId="0" fontId="0" fillId="0" borderId="0" xfId="0"/>
    <xf numFmtId="0" fontId="0" fillId="0" borderId="0" xfId="0" applyBorder="1"/>
    <xf numFmtId="0" fontId="0" fillId="3" borderId="0" xfId="0" applyFill="1" applyBorder="1"/>
    <xf numFmtId="0" fontId="0" fillId="3" borderId="0" xfId="0" applyFill="1" applyBorder="1" applyAlignment="1">
      <alignment horizontal="left" vertical="top"/>
    </xf>
    <xf numFmtId="0" fontId="0" fillId="2" borderId="0" xfId="0" applyFill="1" applyProtection="1"/>
    <xf numFmtId="0" fontId="0" fillId="0" borderId="0" xfId="0" applyAlignment="1">
      <alignment vertical="top"/>
    </xf>
    <xf numFmtId="0" fontId="20" fillId="0" borderId="0" xfId="0" applyFont="1"/>
    <xf numFmtId="0" fontId="0" fillId="0" borderId="0" xfId="0" applyFill="1"/>
    <xf numFmtId="0" fontId="0" fillId="0" borderId="0" xfId="0" applyAlignment="1">
      <alignment vertical="center"/>
    </xf>
    <xf numFmtId="0" fontId="0" fillId="0" borderId="3" xfId="0" applyBorder="1" applyAlignment="1">
      <alignment vertical="center"/>
    </xf>
    <xf numFmtId="0" fontId="21" fillId="0" borderId="3" xfId="0" applyFont="1" applyBorder="1" applyAlignment="1">
      <alignment vertical="center"/>
    </xf>
    <xf numFmtId="0" fontId="11" fillId="2" borderId="0" xfId="0" applyFont="1" applyFill="1" applyBorder="1" applyAlignment="1">
      <alignment vertical="top" wrapText="1"/>
    </xf>
    <xf numFmtId="164" fontId="0" fillId="5" borderId="0" xfId="0" applyNumberFormat="1" applyFill="1" applyAlignment="1">
      <alignment vertical="center"/>
    </xf>
    <xf numFmtId="0" fontId="0" fillId="5" borderId="0" xfId="0" applyFill="1" applyAlignment="1">
      <alignment horizontal="left" vertical="center" indent="1"/>
    </xf>
    <xf numFmtId="164" fontId="0" fillId="0" borderId="0" xfId="0" applyNumberFormat="1" applyAlignment="1">
      <alignment vertical="center"/>
    </xf>
    <xf numFmtId="0" fontId="0" fillId="0" borderId="0" xfId="0" applyAlignment="1">
      <alignment horizontal="left" vertical="center" indent="1"/>
    </xf>
    <xf numFmtId="0" fontId="15" fillId="0" borderId="15" xfId="0" applyFont="1" applyBorder="1" applyAlignment="1">
      <alignment horizontal="left" vertical="center" indent="1"/>
    </xf>
    <xf numFmtId="164" fontId="0" fillId="0" borderId="11" xfId="0" applyNumberFormat="1" applyBorder="1" applyAlignment="1">
      <alignment vertical="center"/>
    </xf>
    <xf numFmtId="164" fontId="0" fillId="8" borderId="15" xfId="0" applyNumberFormat="1" applyFill="1" applyBorder="1" applyAlignment="1">
      <alignment horizontal="center" vertical="center"/>
    </xf>
    <xf numFmtId="0" fontId="0" fillId="0" borderId="12" xfId="0" applyBorder="1" applyAlignment="1">
      <alignment horizontal="center" vertical="center"/>
    </xf>
    <xf numFmtId="0" fontId="15" fillId="0" borderId="0" xfId="0" applyFont="1"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vertical="center" wrapText="1"/>
    </xf>
    <xf numFmtId="0" fontId="23" fillId="0" borderId="0" xfId="0" applyFont="1" applyAlignment="1">
      <alignment horizontal="left" vertical="center" wrapText="1"/>
    </xf>
    <xf numFmtId="0" fontId="19" fillId="0" borderId="0" xfId="0" applyFont="1" applyAlignment="1">
      <alignment horizontal="center" vertical="center" wrapText="1"/>
    </xf>
    <xf numFmtId="0" fontId="31" fillId="0" borderId="1" xfId="0" applyFont="1" applyFill="1" applyBorder="1" applyAlignment="1">
      <alignment horizontal="center" vertical="center" wrapText="1"/>
    </xf>
    <xf numFmtId="0" fontId="15" fillId="0" borderId="0" xfId="0" applyFont="1" applyAlignment="1">
      <alignment horizontal="center" vertical="center"/>
    </xf>
    <xf numFmtId="0" fontId="15" fillId="7" borderId="0" xfId="0" applyFont="1" applyFill="1" applyAlignment="1">
      <alignment horizontal="left" indent="1"/>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15" fillId="0" borderId="17" xfId="0" applyFont="1" applyBorder="1" applyAlignment="1">
      <alignment horizontal="left" vertical="center" wrapText="1" indent="1"/>
    </xf>
    <xf numFmtId="0" fontId="0" fillId="0" borderId="17" xfId="0" applyBorder="1" applyAlignment="1">
      <alignment horizontal="left" vertical="center" indent="2"/>
    </xf>
    <xf numFmtId="164" fontId="12" fillId="8" borderId="19" xfId="5" applyNumberFormat="1" applyFont="1" applyFill="1" applyBorder="1" applyAlignment="1">
      <alignment horizontal="center" vertical="center" wrapText="1"/>
    </xf>
    <xf numFmtId="164" fontId="12" fillId="8" borderId="0" xfId="5" applyNumberFormat="1" applyFont="1" applyFill="1" applyBorder="1" applyAlignment="1">
      <alignment horizontal="center" vertical="center" wrapText="1"/>
    </xf>
    <xf numFmtId="164" fontId="0" fillId="8" borderId="0" xfId="0" applyNumberFormat="1" applyFill="1" applyAlignment="1">
      <alignment horizontal="center" vertical="center" wrapText="1"/>
    </xf>
    <xf numFmtId="164" fontId="0" fillId="8" borderId="15" xfId="0" applyNumberFormat="1" applyFill="1" applyBorder="1" applyAlignment="1">
      <alignment horizontal="center" vertical="center" wrapText="1"/>
    </xf>
    <xf numFmtId="0" fontId="23" fillId="0" borderId="0" xfId="0" applyFont="1" applyAlignment="1">
      <alignment horizontal="left" vertical="center" wrapText="1" indent="1"/>
    </xf>
    <xf numFmtId="164" fontId="12" fillId="0" borderId="0" xfId="5" applyNumberFormat="1" applyFont="1" applyFill="1" applyBorder="1" applyAlignment="1">
      <alignment horizontal="center" vertical="center" wrapText="1"/>
    </xf>
    <xf numFmtId="164" fontId="12" fillId="0" borderId="16" xfId="5" applyNumberFormat="1" applyFont="1" applyFill="1" applyBorder="1" applyAlignment="1">
      <alignment horizontal="center" vertical="center" wrapText="1"/>
    </xf>
    <xf numFmtId="0" fontId="0" fillId="0" borderId="16" xfId="0" applyBorder="1" applyAlignment="1">
      <alignment horizontal="center" vertical="center" wrapText="1"/>
    </xf>
    <xf numFmtId="164" fontId="0" fillId="0" borderId="16" xfId="0" applyNumberFormat="1" applyBorder="1" applyAlignment="1">
      <alignment horizontal="center" vertical="center" wrapText="1"/>
    </xf>
    <xf numFmtId="0" fontId="24" fillId="0" borderId="0" xfId="0" applyFont="1" applyAlignment="1">
      <alignment horizontal="left" vertical="center"/>
    </xf>
    <xf numFmtId="164" fontId="12" fillId="5" borderId="0" xfId="5" applyNumberFormat="1" applyFont="1" applyFill="1" applyBorder="1" applyAlignment="1">
      <alignment horizontal="center" vertical="center" wrapText="1"/>
    </xf>
    <xf numFmtId="164" fontId="0" fillId="5" borderId="0" xfId="0" applyNumberFormat="1" applyFill="1" applyAlignment="1">
      <alignment horizontal="center" vertical="center" wrapText="1"/>
    </xf>
    <xf numFmtId="164" fontId="0" fillId="0" borderId="0" xfId="0" applyNumberFormat="1" applyAlignment="1">
      <alignment horizontal="center" vertical="center" wrapText="1"/>
    </xf>
    <xf numFmtId="164" fontId="12" fillId="0" borderId="17" xfId="5" applyNumberFormat="1" applyFont="1" applyFill="1" applyBorder="1" applyAlignment="1">
      <alignment horizontal="center" vertical="center" wrapText="1"/>
    </xf>
    <xf numFmtId="0" fontId="0" fillId="0" borderId="17" xfId="0" applyBorder="1" applyAlignment="1">
      <alignment horizontal="center" vertical="center" wrapText="1"/>
    </xf>
    <xf numFmtId="164" fontId="0" fillId="0" borderId="17" xfId="0" applyNumberFormat="1" applyBorder="1" applyAlignment="1">
      <alignment horizontal="center" vertical="center" wrapText="1"/>
    </xf>
    <xf numFmtId="0" fontId="23" fillId="0" borderId="16" xfId="0" applyFont="1" applyBorder="1" applyAlignment="1">
      <alignment horizontal="left" vertical="center" wrapText="1" indent="1"/>
    </xf>
    <xf numFmtId="0" fontId="0" fillId="0" borderId="16" xfId="0" applyBorder="1" applyAlignment="1">
      <alignment horizontal="left" vertical="center" indent="1"/>
    </xf>
    <xf numFmtId="0" fontId="23" fillId="0" borderId="18" xfId="0" applyFont="1" applyBorder="1" applyAlignment="1">
      <alignment horizontal="left" vertical="center" wrapText="1"/>
    </xf>
    <xf numFmtId="164" fontId="12" fillId="5" borderId="17" xfId="5" applyNumberFormat="1" applyFont="1" applyFill="1" applyBorder="1" applyAlignment="1">
      <alignment horizontal="center" vertical="center" wrapText="1"/>
    </xf>
    <xf numFmtId="0" fontId="0" fillId="5" borderId="17" xfId="0" applyFill="1" applyBorder="1" applyAlignment="1">
      <alignment horizontal="center" vertical="center" wrapText="1"/>
    </xf>
    <xf numFmtId="164" fontId="0" fillId="5" borderId="17" xfId="0" applyNumberFormat="1" applyFill="1" applyBorder="1" applyAlignment="1">
      <alignment horizontal="center" vertical="center" wrapText="1"/>
    </xf>
    <xf numFmtId="0" fontId="23" fillId="0" borderId="17" xfId="0" applyFont="1" applyBorder="1" applyAlignment="1">
      <alignment horizontal="left" vertical="center" wrapText="1"/>
    </xf>
    <xf numFmtId="0" fontId="0" fillId="5" borderId="17" xfId="0" applyFill="1" applyBorder="1" applyAlignment="1">
      <alignment horizontal="left" vertical="center" indent="1"/>
    </xf>
    <xf numFmtId="0" fontId="19" fillId="0" borderId="0" xfId="0" applyFont="1" applyAlignment="1">
      <alignment horizontal="left" vertical="center" indent="1"/>
    </xf>
    <xf numFmtId="164" fontId="19" fillId="0" borderId="0" xfId="5" applyNumberFormat="1" applyFont="1" applyFill="1" applyBorder="1" applyAlignment="1">
      <alignment horizontal="center" vertical="center" wrapText="1"/>
    </xf>
    <xf numFmtId="164" fontId="19" fillId="0" borderId="0" xfId="0" applyNumberFormat="1" applyFont="1" applyAlignment="1">
      <alignment horizontal="center" vertical="center" wrapText="1"/>
    </xf>
    <xf numFmtId="0" fontId="19" fillId="0" borderId="0" xfId="0" applyFont="1" applyAlignment="1">
      <alignment horizontal="left" vertical="center" wrapText="1"/>
    </xf>
    <xf numFmtId="164" fontId="19" fillId="0" borderId="0" xfId="5" applyNumberFormat="1" applyFont="1" applyFill="1" applyBorder="1" applyAlignment="1">
      <alignment horizontal="left" vertical="center" wrapText="1"/>
    </xf>
    <xf numFmtId="0" fontId="19" fillId="0" borderId="0" xfId="0" applyFont="1" applyAlignment="1">
      <alignment horizontal="left" vertical="center"/>
    </xf>
    <xf numFmtId="0" fontId="0" fillId="0" borderId="0" xfId="0" applyAlignment="1">
      <alignment horizontal="left" vertical="center" wrapText="1" indent="1"/>
    </xf>
    <xf numFmtId="0" fontId="0" fillId="0" borderId="10" xfId="0" applyBorder="1"/>
    <xf numFmtId="0" fontId="6" fillId="5" borderId="10"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34" fillId="7" borderId="10"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15" fillId="6" borderId="1" xfId="0" applyFont="1" applyFill="1" applyBorder="1" applyAlignment="1">
      <alignment horizontal="center" vertical="center"/>
    </xf>
    <xf numFmtId="0" fontId="26" fillId="0" borderId="0" xfId="0" applyFont="1" applyAlignment="1">
      <alignment horizontal="left"/>
    </xf>
    <xf numFmtId="0" fontId="37" fillId="0" borderId="0" xfId="0" applyFont="1"/>
    <xf numFmtId="0" fontId="37" fillId="0" borderId="0" xfId="0" applyFont="1" applyAlignment="1">
      <alignment vertical="center"/>
    </xf>
    <xf numFmtId="0" fontId="37" fillId="0" borderId="0" xfId="0" applyFont="1" applyAlignment="1">
      <alignment horizontal="center" vertical="center"/>
    </xf>
    <xf numFmtId="0" fontId="6" fillId="4" borderId="1" xfId="0" applyFont="1" applyFill="1" applyBorder="1" applyAlignment="1">
      <alignment horizontal="left" vertical="center" wrapText="1"/>
    </xf>
    <xf numFmtId="0" fontId="6" fillId="4" borderId="1" xfId="0" applyFont="1" applyFill="1" applyBorder="1" applyAlignment="1">
      <alignment vertical="center" wrapText="1"/>
    </xf>
    <xf numFmtId="0" fontId="6" fillId="4" borderId="1" xfId="0" applyFont="1" applyFill="1" applyBorder="1" applyAlignment="1">
      <alignment horizontal="center" vertical="center" wrapText="1"/>
    </xf>
    <xf numFmtId="0" fontId="6" fillId="4" borderId="9" xfId="0" applyFont="1" applyFill="1" applyBorder="1" applyAlignment="1">
      <alignment horizontal="left" vertical="center" wrapText="1"/>
    </xf>
    <xf numFmtId="0" fontId="38" fillId="0" borderId="1" xfId="0" applyFont="1" applyBorder="1" applyAlignment="1">
      <alignment vertical="center" wrapText="1"/>
    </xf>
    <xf numFmtId="0" fontId="31" fillId="0" borderId="1" xfId="0" applyFont="1" applyBorder="1" applyAlignment="1">
      <alignment vertical="center" wrapText="1"/>
    </xf>
    <xf numFmtId="0" fontId="39" fillId="0" borderId="1" xfId="0" applyFont="1" applyBorder="1" applyAlignment="1">
      <alignment horizontal="center" vertical="center"/>
    </xf>
    <xf numFmtId="0" fontId="39" fillId="6"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3" borderId="1" xfId="0" applyFont="1" applyFill="1" applyBorder="1" applyAlignment="1">
      <alignment horizontal="center" vertical="center"/>
    </xf>
    <xf numFmtId="0" fontId="40" fillId="0" borderId="1" xfId="0" applyFont="1" applyBorder="1" applyAlignment="1">
      <alignment horizontal="center" vertical="center" wrapText="1"/>
    </xf>
    <xf numFmtId="0" fontId="22"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165" fontId="22" fillId="6" borderId="1" xfId="1" applyNumberFormat="1" applyFont="1" applyFill="1" applyBorder="1" applyAlignment="1">
      <alignment horizontal="center" vertical="center" wrapText="1"/>
    </xf>
    <xf numFmtId="165" fontId="22" fillId="6" borderId="1" xfId="1" applyNumberFormat="1" applyFont="1" applyFill="1" applyBorder="1" applyAlignment="1">
      <alignment horizontal="center" vertical="center"/>
    </xf>
    <xf numFmtId="2" fontId="22" fillId="6" borderId="1" xfId="0" applyNumberFormat="1" applyFont="1" applyFill="1" applyBorder="1" applyAlignment="1">
      <alignment horizontal="center" vertical="center"/>
    </xf>
    <xf numFmtId="166" fontId="0" fillId="6" borderId="1" xfId="0" applyNumberFormat="1" applyFill="1" applyBorder="1" applyAlignment="1">
      <alignment horizontal="center" vertical="center"/>
    </xf>
    <xf numFmtId="0" fontId="0" fillId="5" borderId="0" xfId="0" applyFill="1" applyBorder="1" applyAlignment="1">
      <alignment horizontal="center" vertical="center"/>
    </xf>
    <xf numFmtId="0" fontId="15" fillId="6" borderId="1" xfId="0" applyFont="1" applyFill="1" applyBorder="1" applyAlignment="1">
      <alignment horizontal="left" vertical="center" wrapText="1" indent="1"/>
    </xf>
    <xf numFmtId="9" fontId="0" fillId="6" borderId="1" xfId="0" applyNumberFormat="1" applyFill="1" applyBorder="1" applyAlignment="1">
      <alignment horizontal="center" vertical="center"/>
    </xf>
    <xf numFmtId="0" fontId="9" fillId="5" borderId="0" xfId="0" applyFont="1" applyFill="1" applyBorder="1" applyAlignment="1" applyProtection="1">
      <alignment vertical="center" wrapText="1"/>
    </xf>
    <xf numFmtId="0" fontId="0" fillId="5" borderId="0" xfId="0" applyFill="1"/>
    <xf numFmtId="0" fontId="22" fillId="5" borderId="0" xfId="0" applyFont="1" applyFill="1" applyBorder="1" applyAlignment="1">
      <alignment vertical="center"/>
    </xf>
    <xf numFmtId="0" fontId="7" fillId="5" borderId="0" xfId="0" applyFont="1" applyFill="1" applyBorder="1" applyAlignment="1">
      <alignment horizontal="center" vertical="center" wrapText="1"/>
    </xf>
    <xf numFmtId="0" fontId="7" fillId="5" borderId="0" xfId="0" applyFont="1" applyFill="1" applyBorder="1" applyAlignment="1">
      <alignment horizontal="center" vertical="center"/>
    </xf>
    <xf numFmtId="0" fontId="0" fillId="5" borderId="0" xfId="0" applyFill="1" applyAlignment="1">
      <alignment vertical="center"/>
    </xf>
    <xf numFmtId="0" fontId="22" fillId="5" borderId="0" xfId="0" applyFont="1" applyFill="1" applyBorder="1" applyAlignment="1">
      <alignment horizontal="right"/>
    </xf>
    <xf numFmtId="0" fontId="7" fillId="5" borderId="0" xfId="0" applyFont="1" applyFill="1" applyBorder="1" applyAlignment="1">
      <alignment horizontal="center" wrapText="1"/>
    </xf>
    <xf numFmtId="0" fontId="7" fillId="5" borderId="0" xfId="0" applyFont="1" applyFill="1" applyBorder="1" applyAlignment="1">
      <alignment horizontal="center"/>
    </xf>
    <xf numFmtId="0" fontId="7" fillId="5" borderId="10" xfId="0" applyFont="1" applyFill="1" applyBorder="1" applyAlignment="1"/>
    <xf numFmtId="0" fontId="7" fillId="5" borderId="10" xfId="0" applyFont="1" applyFill="1" applyBorder="1" applyAlignment="1">
      <alignment horizontal="center"/>
    </xf>
    <xf numFmtId="0" fontId="0" fillId="5" borderId="21" xfId="0" applyFill="1" applyBorder="1" applyAlignment="1">
      <alignment horizontal="center" vertical="center"/>
    </xf>
    <xf numFmtId="0" fontId="6" fillId="5" borderId="14" xfId="0" applyFont="1" applyFill="1" applyBorder="1" applyAlignment="1">
      <alignment vertical="center" wrapText="1"/>
    </xf>
    <xf numFmtId="0" fontId="6" fillId="5" borderId="13" xfId="0" applyFont="1" applyFill="1" applyBorder="1" applyAlignment="1">
      <alignment vertical="center" wrapText="1"/>
    </xf>
    <xf numFmtId="0" fontId="7" fillId="5" borderId="23" xfId="0" applyFont="1" applyFill="1" applyBorder="1" applyAlignment="1">
      <alignment vertical="center" wrapText="1"/>
    </xf>
    <xf numFmtId="0" fontId="7" fillId="5" borderId="24" xfId="0" applyFont="1" applyFill="1" applyBorder="1" applyAlignment="1">
      <alignment vertical="center" wrapText="1"/>
    </xf>
    <xf numFmtId="0" fontId="19" fillId="5" borderId="0" xfId="0" applyFont="1" applyFill="1" applyBorder="1"/>
    <xf numFmtId="0" fontId="0" fillId="5" borderId="0" xfId="0" applyFill="1" applyBorder="1"/>
    <xf numFmtId="0" fontId="0" fillId="5" borderId="8" xfId="0" applyFill="1" applyBorder="1"/>
    <xf numFmtId="0" fontId="27" fillId="5" borderId="0" xfId="0" applyFont="1" applyFill="1" applyBorder="1" applyAlignment="1">
      <alignment vertical="center" wrapText="1"/>
    </xf>
    <xf numFmtId="0" fontId="13" fillId="5" borderId="0" xfId="0" applyFont="1" applyFill="1" applyBorder="1" applyAlignment="1">
      <alignment horizontal="left" vertical="center" wrapText="1" indent="1"/>
    </xf>
    <xf numFmtId="0" fontId="15" fillId="5" borderId="0" xfId="0" applyFont="1" applyFill="1" applyBorder="1" applyAlignment="1">
      <alignment horizontal="center" vertical="center"/>
    </xf>
    <xf numFmtId="0" fontId="15" fillId="5" borderId="0" xfId="0" applyFont="1" applyFill="1" applyBorder="1" applyAlignment="1">
      <alignment horizontal="center" vertical="center" wrapText="1"/>
    </xf>
    <xf numFmtId="0" fontId="0" fillId="5" borderId="0" xfId="0" applyFill="1" applyBorder="1" applyAlignment="1">
      <alignment horizontal="center" vertical="center" wrapText="1"/>
    </xf>
    <xf numFmtId="0" fontId="15" fillId="5" borderId="0" xfId="0" applyFont="1" applyFill="1" applyBorder="1" applyAlignment="1">
      <alignment vertical="center"/>
    </xf>
    <xf numFmtId="0" fontId="0" fillId="5" borderId="0" xfId="0" applyFill="1" applyBorder="1" applyAlignment="1">
      <alignment horizontal="left" vertical="center" indent="1"/>
    </xf>
    <xf numFmtId="0" fontId="31" fillId="5" borderId="0" xfId="0" applyFont="1" applyFill="1" applyBorder="1" applyAlignment="1">
      <alignment vertical="center"/>
    </xf>
    <xf numFmtId="49" fontId="0" fillId="5" borderId="0" xfId="0" applyNumberFormat="1" applyFill="1" applyBorder="1" applyAlignment="1">
      <alignment horizontal="left" vertical="top" wrapText="1"/>
    </xf>
    <xf numFmtId="0" fontId="0" fillId="5" borderId="0" xfId="0" applyFont="1" applyFill="1" applyBorder="1" applyAlignment="1">
      <alignment horizontal="center"/>
    </xf>
    <xf numFmtId="0" fontId="27" fillId="5" borderId="20" xfId="0" applyFont="1" applyFill="1" applyBorder="1" applyAlignment="1">
      <alignment vertical="center"/>
    </xf>
    <xf numFmtId="0" fontId="15" fillId="3" borderId="1" xfId="0" applyFont="1" applyFill="1" applyBorder="1" applyAlignment="1">
      <alignment vertical="center" wrapText="1"/>
    </xf>
    <xf numFmtId="0" fontId="33" fillId="6" borderId="1" xfId="0" applyFont="1" applyFill="1" applyBorder="1" applyAlignment="1">
      <alignment vertical="center"/>
    </xf>
    <xf numFmtId="0" fontId="22" fillId="6" borderId="1" xfId="0" applyFont="1" applyFill="1" applyBorder="1" applyAlignment="1">
      <alignment vertical="center"/>
    </xf>
    <xf numFmtId="0" fontId="0" fillId="6" borderId="1" xfId="0" applyFill="1" applyBorder="1"/>
    <xf numFmtId="0" fontId="22" fillId="6" borderId="25" xfId="0" applyFont="1" applyFill="1" applyBorder="1" applyAlignment="1">
      <alignment vertical="center"/>
    </xf>
    <xf numFmtId="0" fontId="0" fillId="6" borderId="25" xfId="0" applyFill="1" applyBorder="1"/>
    <xf numFmtId="0" fontId="0" fillId="0" borderId="0" xfId="0" applyProtection="1">
      <protection hidden="1"/>
    </xf>
    <xf numFmtId="0" fontId="15" fillId="0" borderId="1" xfId="0" applyFont="1" applyBorder="1" applyAlignment="1" applyProtection="1">
      <alignment horizontal="center" vertical="center" wrapText="1"/>
      <protection hidden="1"/>
    </xf>
    <xf numFmtId="0" fontId="15" fillId="0" borderId="1" xfId="0" applyFont="1" applyFill="1" applyBorder="1" applyAlignment="1" applyProtection="1">
      <alignment horizontal="center" vertical="center" wrapText="1"/>
      <protection hidden="1"/>
    </xf>
    <xf numFmtId="0" fontId="31" fillId="0" borderId="1" xfId="0" applyFont="1" applyFill="1" applyBorder="1" applyAlignment="1" applyProtection="1">
      <alignment horizontal="center" vertical="center" wrapText="1"/>
      <protection hidden="1"/>
    </xf>
    <xf numFmtId="0" fontId="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0" fillId="0" borderId="1" xfId="0" applyBorder="1" applyProtection="1">
      <protection hidden="1"/>
    </xf>
    <xf numFmtId="0" fontId="0" fillId="3" borderId="1" xfId="0" applyFont="1" applyFill="1" applyBorder="1" applyAlignment="1" applyProtection="1">
      <alignment horizontal="center" vertical="center" wrapText="1"/>
      <protection hidden="1"/>
    </xf>
    <xf numFmtId="0" fontId="7" fillId="3" borderId="0" xfId="0" applyFont="1" applyFill="1" applyBorder="1" applyAlignment="1" applyProtection="1">
      <alignment horizontal="center" wrapText="1"/>
      <protection hidden="1"/>
    </xf>
    <xf numFmtId="0" fontId="0" fillId="3" borderId="0" xfId="0" applyFill="1" applyProtection="1">
      <protection hidden="1"/>
    </xf>
    <xf numFmtId="0" fontId="0" fillId="0" borderId="0" xfId="0" applyAlignment="1" applyProtection="1">
      <alignment horizontal="center" vertical="center"/>
      <protection hidden="1"/>
    </xf>
    <xf numFmtId="0" fontId="0" fillId="3" borderId="0" xfId="0" applyFill="1" applyAlignment="1" applyProtection="1">
      <alignment horizontal="center" vertical="center"/>
      <protection hidden="1"/>
    </xf>
    <xf numFmtId="0" fontId="15" fillId="3" borderId="0" xfId="0" applyFont="1" applyFill="1" applyAlignment="1" applyProtection="1">
      <alignment horizontal="center" vertical="center"/>
      <protection hidden="1"/>
    </xf>
    <xf numFmtId="0" fontId="15" fillId="3" borderId="1"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3" borderId="1" xfId="0" applyFont="1"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15" fillId="4"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2" fontId="0" fillId="0" borderId="1" xfId="0" applyNumberFormat="1" applyFill="1" applyBorder="1" applyAlignment="1" applyProtection="1">
      <alignment horizontal="center" vertical="center"/>
      <protection hidden="1"/>
    </xf>
    <xf numFmtId="165" fontId="0" fillId="0" borderId="1" xfId="1" applyNumberFormat="1" applyFont="1" applyFill="1" applyBorder="1" applyAlignment="1" applyProtection="1">
      <alignment horizontal="center" vertical="center"/>
      <protection hidden="1"/>
    </xf>
    <xf numFmtId="44" fontId="0" fillId="0" borderId="1" xfId="0" applyNumberFormat="1" applyFill="1"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3" borderId="0" xfId="0" applyFill="1" applyBorder="1" applyProtection="1">
      <protection hidden="1"/>
    </xf>
    <xf numFmtId="0" fontId="15" fillId="0" borderId="0" xfId="0" applyFont="1" applyAlignment="1" applyProtection="1">
      <alignment horizontal="center" vertical="center" wrapText="1"/>
      <protection hidden="1"/>
    </xf>
    <xf numFmtId="0" fontId="0" fillId="0" borderId="0" xfId="0" applyFill="1" applyBorder="1" applyAlignment="1" applyProtection="1">
      <alignment horizontal="center" vertical="center"/>
      <protection hidden="1"/>
    </xf>
    <xf numFmtId="0" fontId="0" fillId="0" borderId="0" xfId="0" applyFill="1" applyBorder="1" applyProtection="1">
      <protection hidden="1"/>
    </xf>
    <xf numFmtId="0" fontId="7" fillId="0" borderId="0" xfId="0" applyFont="1" applyFill="1" applyBorder="1" applyAlignment="1" applyProtection="1">
      <alignment horizontal="center" wrapText="1"/>
      <protection hidden="1"/>
    </xf>
    <xf numFmtId="0" fontId="0" fillId="0" borderId="0" xfId="0" applyAlignment="1" applyProtection="1">
      <alignment horizontal="center" vertical="center" wrapText="1"/>
      <protection hidden="1"/>
    </xf>
    <xf numFmtId="0" fontId="19" fillId="0" borderId="0" xfId="0" applyFont="1" applyAlignment="1" applyProtection="1">
      <alignment horizontal="center" vertical="center" wrapText="1"/>
      <protection hidden="1"/>
    </xf>
    <xf numFmtId="0" fontId="0" fillId="0" borderId="0" xfId="0" applyAlignment="1" applyProtection="1">
      <alignment horizontal="right"/>
      <protection hidden="1"/>
    </xf>
    <xf numFmtId="0" fontId="0" fillId="0" borderId="0" xfId="0" applyFill="1" applyProtection="1">
      <protection hidden="1"/>
    </xf>
    <xf numFmtId="0" fontId="0" fillId="0" borderId="0" xfId="0" applyFont="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0" xfId="0" applyBorder="1" applyAlignment="1" applyProtection="1">
      <alignment horizontal="right"/>
      <protection hidden="1"/>
    </xf>
    <xf numFmtId="0" fontId="0" fillId="0" borderId="0" xfId="0" applyBorder="1" applyProtection="1">
      <protection hidden="1"/>
    </xf>
    <xf numFmtId="0" fontId="0" fillId="3" borderId="0" xfId="0" applyFont="1" applyFill="1" applyBorder="1" applyAlignment="1" applyProtection="1">
      <alignment horizontal="center" vertical="center" wrapText="1"/>
      <protection hidden="1"/>
    </xf>
    <xf numFmtId="0" fontId="0" fillId="3" borderId="0" xfId="0" applyFont="1" applyFill="1" applyBorder="1" applyAlignment="1" applyProtection="1">
      <alignment horizontal="left" vertical="top" wrapText="1"/>
      <protection hidden="1"/>
    </xf>
    <xf numFmtId="0" fontId="0" fillId="3" borderId="0" xfId="0" applyFill="1" applyBorder="1" applyAlignment="1" applyProtection="1">
      <alignment horizontal="center" vertical="center" wrapText="1"/>
      <protection hidden="1"/>
    </xf>
    <xf numFmtId="0" fontId="0" fillId="3" borderId="0" xfId="0" applyFill="1" applyBorder="1" applyAlignment="1" applyProtection="1">
      <alignment horizontal="left" vertical="top" wrapText="1"/>
      <protection hidden="1"/>
    </xf>
    <xf numFmtId="0" fontId="0" fillId="0" borderId="0" xfId="0" applyBorder="1" applyAlignment="1" applyProtection="1">
      <alignment horizontal="center" vertical="center" wrapText="1"/>
      <protection hidden="1"/>
    </xf>
    <xf numFmtId="0" fontId="0" fillId="0" borderId="0" xfId="0" applyBorder="1" applyAlignment="1" applyProtection="1">
      <alignment wrapText="1"/>
      <protection hidden="1"/>
    </xf>
    <xf numFmtId="9" fontId="3" fillId="3" borderId="0" xfId="4" applyNumberFormat="1"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0" fillId="0" borderId="0" xfId="0" applyFont="1" applyProtection="1">
      <protection hidden="1"/>
    </xf>
    <xf numFmtId="2" fontId="16" fillId="2" borderId="0" xfId="0" applyNumberFormat="1" applyFont="1" applyFill="1" applyBorder="1" applyProtection="1">
      <protection hidden="1"/>
    </xf>
    <xf numFmtId="0" fontId="18" fillId="0" borderId="0" xfId="0" applyFont="1" applyBorder="1" applyAlignment="1" applyProtection="1">
      <alignment vertical="top" wrapText="1"/>
      <protection hidden="1"/>
    </xf>
    <xf numFmtId="0" fontId="0" fillId="0" borderId="0" xfId="0" applyAlignment="1" applyProtection="1">
      <alignment vertical="top"/>
      <protection hidden="1"/>
    </xf>
    <xf numFmtId="0" fontId="7" fillId="3" borderId="1" xfId="0" applyFont="1" applyFill="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7" fillId="3"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wrapText="1"/>
      <protection locked="0"/>
    </xf>
    <xf numFmtId="0" fontId="39" fillId="3" borderId="1" xfId="0" applyFon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165" fontId="7" fillId="3" borderId="1" xfId="1" applyNumberFormat="1"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1" xfId="0"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165" fontId="7" fillId="5" borderId="10" xfId="1" applyNumberFormat="1"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wrapText="1"/>
      <protection locked="0"/>
    </xf>
    <xf numFmtId="165" fontId="7" fillId="3" borderId="10" xfId="1" applyNumberFormat="1"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45" fillId="3" borderId="1" xfId="0" applyFont="1" applyFill="1" applyBorder="1" applyAlignment="1">
      <alignment horizontal="center" vertical="center" wrapText="1"/>
    </xf>
    <xf numFmtId="0" fontId="7" fillId="3" borderId="1" xfId="0" applyFont="1" applyFill="1" applyBorder="1" applyAlignment="1" applyProtection="1">
      <alignment horizontal="center" vertical="center" wrapText="1"/>
      <protection locked="0"/>
    </xf>
    <xf numFmtId="0" fontId="6" fillId="7" borderId="10" xfId="0" applyFont="1" applyFill="1" applyBorder="1" applyAlignment="1">
      <alignment horizontal="center" vertical="center" wrapText="1"/>
    </xf>
    <xf numFmtId="0" fontId="15" fillId="5" borderId="8" xfId="0" applyFont="1" applyFill="1" applyBorder="1" applyAlignment="1">
      <alignment horizontal="center" vertical="center"/>
    </xf>
    <xf numFmtId="0" fontId="0" fillId="5" borderId="8" xfId="0" applyFill="1" applyBorder="1" applyAlignment="1">
      <alignment horizontal="center" vertical="center"/>
    </xf>
    <xf numFmtId="49" fontId="0" fillId="5" borderId="8" xfId="0" applyNumberFormat="1" applyFill="1" applyBorder="1" applyAlignment="1">
      <alignment horizontal="left" vertical="top" wrapText="1"/>
    </xf>
    <xf numFmtId="0" fontId="0" fillId="5" borderId="8" xfId="0" applyFont="1" applyFill="1" applyBorder="1" applyAlignment="1">
      <alignment horizontal="center"/>
    </xf>
    <xf numFmtId="0" fontId="22" fillId="5" borderId="29"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5" borderId="29" xfId="0" applyFont="1" applyFill="1" applyBorder="1" applyAlignment="1">
      <alignment horizontal="center" wrapText="1"/>
    </xf>
    <xf numFmtId="165" fontId="22" fillId="5" borderId="29" xfId="1" applyNumberFormat="1" applyFont="1" applyFill="1" applyBorder="1" applyAlignment="1">
      <alignment horizontal="center" vertical="center" wrapText="1"/>
    </xf>
    <xf numFmtId="165" fontId="22" fillId="5" borderId="29" xfId="1" applyNumberFormat="1" applyFont="1" applyFill="1" applyBorder="1" applyAlignment="1">
      <alignment horizontal="center" vertical="center"/>
    </xf>
    <xf numFmtId="2" fontId="22" fillId="5" borderId="29" xfId="0" applyNumberFormat="1" applyFont="1" applyFill="1" applyBorder="1" applyAlignment="1">
      <alignment horizontal="center" vertical="center"/>
    </xf>
    <xf numFmtId="2" fontId="28" fillId="5" borderId="29" xfId="0" applyNumberFormat="1" applyFont="1" applyFill="1" applyBorder="1" applyAlignment="1">
      <alignment horizontal="center" vertical="center"/>
    </xf>
    <xf numFmtId="166" fontId="0" fillId="5" borderId="8" xfId="0" applyNumberFormat="1" applyFill="1" applyBorder="1" applyAlignment="1">
      <alignment horizontal="center" vertical="center"/>
    </xf>
    <xf numFmtId="2" fontId="16" fillId="5" borderId="8" xfId="0" applyNumberFormat="1" applyFont="1" applyFill="1" applyBorder="1" applyProtection="1"/>
    <xf numFmtId="0" fontId="22" fillId="5" borderId="0"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0" xfId="0" applyFont="1" applyFill="1" applyBorder="1" applyAlignment="1">
      <alignment horizontal="center" wrapText="1"/>
    </xf>
    <xf numFmtId="165" fontId="22" fillId="5" borderId="0" xfId="1" applyNumberFormat="1" applyFont="1" applyFill="1" applyBorder="1" applyAlignment="1">
      <alignment horizontal="center" vertical="center" wrapText="1"/>
    </xf>
    <xf numFmtId="165" fontId="22" fillId="5" borderId="0" xfId="1" applyNumberFormat="1" applyFont="1" applyFill="1" applyBorder="1" applyAlignment="1">
      <alignment horizontal="center" vertical="center"/>
    </xf>
    <xf numFmtId="2" fontId="22" fillId="5" borderId="0" xfId="0" applyNumberFormat="1" applyFont="1" applyFill="1" applyBorder="1" applyAlignment="1">
      <alignment horizontal="center" vertical="center"/>
    </xf>
    <xf numFmtId="2" fontId="28" fillId="5" borderId="0" xfId="0" applyNumberFormat="1" applyFont="1" applyFill="1" applyBorder="1" applyAlignment="1">
      <alignment horizontal="center" vertical="center"/>
    </xf>
    <xf numFmtId="166" fontId="0" fillId="5" borderId="0" xfId="0" applyNumberFormat="1" applyFill="1" applyBorder="1" applyAlignment="1">
      <alignment horizontal="center" vertical="center"/>
    </xf>
    <xf numFmtId="2" fontId="16" fillId="5" borderId="0" xfId="0" applyNumberFormat="1" applyFont="1" applyFill="1" applyBorder="1" applyProtection="1"/>
    <xf numFmtId="0" fontId="10" fillId="5" borderId="8" xfId="0" applyFont="1" applyFill="1" applyBorder="1" applyAlignment="1" applyProtection="1">
      <alignment vertical="top" wrapText="1"/>
    </xf>
    <xf numFmtId="0" fontId="7" fillId="5" borderId="32" xfId="0" applyFont="1" applyFill="1" applyBorder="1" applyAlignment="1">
      <alignment horizontal="center" wrapText="1"/>
    </xf>
    <xf numFmtId="0" fontId="25" fillId="5" borderId="0" xfId="0" applyFont="1" applyFill="1" applyBorder="1" applyAlignment="1">
      <alignment horizontal="left" vertical="center" wrapText="1"/>
    </xf>
    <xf numFmtId="0" fontId="25" fillId="5" borderId="0" xfId="0" applyFont="1" applyFill="1" applyBorder="1" applyAlignment="1">
      <alignment horizontal="center" vertical="center" wrapText="1"/>
    </xf>
    <xf numFmtId="0" fontId="0" fillId="5" borderId="0" xfId="0" applyFill="1" applyBorder="1" applyAlignment="1">
      <alignment horizontal="left" vertical="center"/>
    </xf>
    <xf numFmtId="0" fontId="0" fillId="5" borderId="3" xfId="0" applyFill="1" applyBorder="1"/>
    <xf numFmtId="49" fontId="0" fillId="5" borderId="30" xfId="0" applyNumberFormat="1" applyFill="1" applyBorder="1" applyAlignment="1">
      <alignment horizontal="left" vertical="top" wrapText="1"/>
    </xf>
    <xf numFmtId="0" fontId="0" fillId="5" borderId="30" xfId="0" applyFill="1" applyBorder="1"/>
    <xf numFmtId="0" fontId="0" fillId="5" borderId="30" xfId="0" applyFont="1" applyFill="1" applyBorder="1" applyAlignment="1">
      <alignment horizontal="center"/>
    </xf>
    <xf numFmtId="165" fontId="0" fillId="5" borderId="30" xfId="0" applyNumberFormat="1" applyFill="1" applyBorder="1"/>
    <xf numFmtId="0" fontId="30" fillId="5" borderId="0" xfId="0" applyFont="1" applyFill="1" applyBorder="1" applyAlignment="1">
      <alignment vertical="center" wrapText="1"/>
    </xf>
    <xf numFmtId="0" fontId="4" fillId="0" borderId="0" xfId="0" applyFont="1" applyAlignment="1">
      <alignment horizontal="left" vertical="top" wrapText="1"/>
    </xf>
    <xf numFmtId="0" fontId="25" fillId="0" borderId="0" xfId="0" applyFont="1" applyAlignment="1">
      <alignment horizontal="left" vertical="top"/>
    </xf>
    <xf numFmtId="0" fontId="19" fillId="0" borderId="0" xfId="0" applyFont="1" applyAlignment="1">
      <alignment vertical="top"/>
    </xf>
    <xf numFmtId="0" fontId="41" fillId="0" borderId="0" xfId="0" applyFont="1" applyBorder="1" applyAlignment="1">
      <alignment horizontal="right"/>
    </xf>
    <xf numFmtId="0" fontId="0" fillId="0" borderId="0" xfId="0" applyAlignment="1">
      <alignment horizontal="center"/>
    </xf>
    <xf numFmtId="0" fontId="21" fillId="0" borderId="8" xfId="0" applyFont="1" applyBorder="1" applyAlignment="1">
      <alignment horizontal="left" vertical="center" wrapText="1"/>
    </xf>
    <xf numFmtId="0" fontId="20" fillId="5" borderId="0" xfId="0" applyFont="1" applyFill="1" applyAlignment="1" applyProtection="1">
      <alignment wrapText="1"/>
      <protection locked="0"/>
    </xf>
    <xf numFmtId="0" fontId="20" fillId="0" borderId="0" xfId="0" applyFont="1" applyAlignment="1">
      <alignment horizontal="left" vertical="top" wrapText="1"/>
    </xf>
    <xf numFmtId="0" fontId="26" fillId="0" borderId="0" xfId="0" applyFont="1" applyAlignment="1">
      <alignment horizontal="left"/>
    </xf>
    <xf numFmtId="0" fontId="20" fillId="5" borderId="0" xfId="0" applyFont="1" applyFill="1" applyProtection="1">
      <protection locked="0"/>
    </xf>
    <xf numFmtId="0" fontId="20" fillId="0" borderId="0" xfId="0" applyFont="1" applyAlignment="1">
      <alignment horizontal="right" vertical="center" wrapText="1"/>
    </xf>
    <xf numFmtId="0" fontId="40" fillId="0" borderId="8" xfId="0" applyFont="1" applyBorder="1" applyAlignment="1">
      <alignment horizontal="left"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9" xfId="0" applyFont="1" applyBorder="1" applyAlignment="1">
      <alignment horizontal="center" vertical="center"/>
    </xf>
    <xf numFmtId="0" fontId="15" fillId="0" borderId="1" xfId="0" applyFont="1" applyFill="1" applyBorder="1" applyAlignment="1" applyProtection="1">
      <alignment horizontal="center" vertical="center" wrapText="1"/>
      <protection locked="0"/>
    </xf>
    <xf numFmtId="0" fontId="45" fillId="3" borderId="5" xfId="0" applyFont="1" applyFill="1" applyBorder="1" applyAlignment="1">
      <alignment horizontal="center" vertical="center" wrapText="1"/>
    </xf>
    <xf numFmtId="0" fontId="45" fillId="3" borderId="30" xfId="0" applyFont="1" applyFill="1" applyBorder="1" applyAlignment="1">
      <alignment horizontal="center" vertical="center" wrapText="1"/>
    </xf>
    <xf numFmtId="0" fontId="45" fillId="3" borderId="31"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30" xfId="0" applyFont="1" applyFill="1" applyBorder="1" applyAlignment="1">
      <alignment horizontal="center" vertical="center"/>
    </xf>
    <xf numFmtId="0" fontId="27" fillId="9" borderId="31" xfId="0" applyFont="1" applyFill="1" applyBorder="1" applyAlignment="1">
      <alignment horizontal="center" vertical="center"/>
    </xf>
    <xf numFmtId="2" fontId="28" fillId="6"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35" fillId="3" borderId="1" xfId="3" applyFont="1" applyFill="1" applyBorder="1" applyAlignment="1" applyProtection="1">
      <alignment horizontal="center" vertical="center" wrapText="1"/>
    </xf>
    <xf numFmtId="0" fontId="0" fillId="0" borderId="1" xfId="0" applyFill="1" applyBorder="1" applyAlignment="1" applyProtection="1">
      <alignment horizontal="center" vertical="center"/>
      <protection locked="0"/>
    </xf>
    <xf numFmtId="0" fontId="15" fillId="4" borderId="4" xfId="0" applyFont="1" applyFill="1" applyBorder="1" applyAlignment="1" applyProtection="1">
      <alignment horizontal="center"/>
      <protection hidden="1"/>
    </xf>
    <xf numFmtId="0" fontId="15" fillId="4" borderId="0" xfId="0" applyFont="1" applyFill="1" applyBorder="1" applyAlignment="1" applyProtection="1">
      <alignment horizontal="center"/>
      <protection hidden="1"/>
    </xf>
    <xf numFmtId="0" fontId="27" fillId="9" borderId="1" xfId="0" applyFont="1" applyFill="1" applyBorder="1" applyAlignment="1">
      <alignment horizontal="center" vertical="center"/>
    </xf>
    <xf numFmtId="0" fontId="40" fillId="7"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7" fillId="3"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left" vertical="top" wrapText="1"/>
    </xf>
    <xf numFmtId="0" fontId="0" fillId="0" borderId="6"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5" borderId="0" xfId="0" applyFill="1" applyBorder="1" applyAlignment="1">
      <alignment horizontal="center" vertical="center" wrapText="1"/>
    </xf>
    <xf numFmtId="0" fontId="45" fillId="3"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27" fillId="9" borderId="30" xfId="0" applyFont="1" applyFill="1" applyBorder="1" applyAlignment="1">
      <alignment horizontal="center" vertical="center" wrapText="1"/>
    </xf>
    <xf numFmtId="0" fontId="27" fillId="9" borderId="31" xfId="0" applyFont="1" applyFill="1" applyBorder="1" applyAlignment="1">
      <alignment horizontal="center" vertical="center" wrapText="1"/>
    </xf>
    <xf numFmtId="9" fontId="3" fillId="6" borderId="1" xfId="4" applyNumberFormat="1" applyFont="1" applyFill="1" applyBorder="1" applyAlignment="1">
      <alignment horizontal="center" vertical="center"/>
    </xf>
    <xf numFmtId="0" fontId="3" fillId="6"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15" fillId="4" borderId="4" xfId="0" applyFont="1" applyFill="1" applyBorder="1" applyAlignment="1" applyProtection="1">
      <alignment horizontal="center" vertical="center"/>
      <protection hidden="1"/>
    </xf>
    <xf numFmtId="0" fontId="15" fillId="4" borderId="0" xfId="0" applyFont="1" applyFill="1" applyBorder="1" applyAlignment="1" applyProtection="1">
      <alignment horizontal="center" vertical="center"/>
      <protection hidden="1"/>
    </xf>
    <xf numFmtId="0" fontId="15" fillId="10" borderId="0" xfId="0" applyFont="1" applyFill="1" applyAlignment="1" applyProtection="1">
      <alignment horizontal="center" vertical="center"/>
      <protection hidden="1"/>
    </xf>
    <xf numFmtId="0" fontId="7" fillId="0" borderId="1" xfId="0" applyFont="1" applyBorder="1" applyAlignment="1" applyProtection="1">
      <alignment horizontal="left" vertical="center"/>
      <protection locked="0"/>
    </xf>
    <xf numFmtId="0" fontId="9" fillId="6" borderId="1" xfId="0" applyFont="1" applyFill="1" applyBorder="1" applyAlignment="1" applyProtection="1">
      <alignment horizontal="center" vertical="center" wrapText="1"/>
    </xf>
    <xf numFmtId="0" fontId="36" fillId="0" borderId="1" xfId="0" applyFont="1" applyBorder="1" applyAlignment="1" applyProtection="1">
      <alignment horizontal="left" vertical="center"/>
    </xf>
    <xf numFmtId="0" fontId="36" fillId="0" borderId="25" xfId="0" applyFont="1" applyBorder="1" applyAlignment="1" applyProtection="1">
      <alignment horizontal="left" vertical="center"/>
    </xf>
    <xf numFmtId="0" fontId="40" fillId="7" borderId="26"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40" fillId="7" borderId="27" xfId="0" applyFont="1" applyFill="1" applyBorder="1" applyAlignment="1">
      <alignment horizontal="center" vertical="center" wrapText="1"/>
    </xf>
    <xf numFmtId="0" fontId="40" fillId="7" borderId="22" xfId="0" applyFont="1" applyFill="1" applyBorder="1" applyAlignment="1">
      <alignment horizontal="center" vertical="center" wrapText="1"/>
    </xf>
    <xf numFmtId="0" fontId="40" fillId="7" borderId="3" xfId="0" applyFont="1" applyFill="1" applyBorder="1" applyAlignment="1">
      <alignment horizontal="center" vertical="center" wrapText="1"/>
    </xf>
    <xf numFmtId="0" fontId="40" fillId="7" borderId="28" xfId="0" applyFont="1" applyFill="1" applyBorder="1" applyAlignment="1">
      <alignment horizontal="center" vertical="center" wrapText="1"/>
    </xf>
    <xf numFmtId="0" fontId="33" fillId="3" borderId="10" xfId="0" applyFont="1" applyFill="1" applyBorder="1" applyAlignment="1">
      <alignment horizontal="center" vertical="center" wrapText="1"/>
    </xf>
    <xf numFmtId="165" fontId="7" fillId="5" borderId="10" xfId="1" applyNumberFormat="1" applyFont="1" applyFill="1" applyBorder="1" applyAlignment="1" applyProtection="1">
      <alignment horizontal="center" vertical="center"/>
      <protection locked="0"/>
    </xf>
    <xf numFmtId="0" fontId="6" fillId="7" borderId="10" xfId="0" applyFont="1" applyFill="1" applyBorder="1" applyAlignment="1">
      <alignment horizontal="center" vertical="center" wrapText="1"/>
    </xf>
    <xf numFmtId="0" fontId="27" fillId="9" borderId="10" xfId="0" applyFont="1" applyFill="1" applyBorder="1" applyAlignment="1">
      <alignment horizontal="center" vertical="center"/>
    </xf>
    <xf numFmtId="0" fontId="6" fillId="5" borderId="14" xfId="0" applyFont="1" applyFill="1" applyBorder="1" applyAlignment="1" applyProtection="1">
      <alignment horizontal="center" vertical="center" wrapText="1"/>
      <protection locked="0"/>
    </xf>
    <xf numFmtId="0" fontId="6" fillId="5" borderId="13"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0" fillId="0" borderId="0" xfId="0" applyAlignment="1">
      <alignment horizontal="left" vertical="center" wrapText="1" indent="1"/>
    </xf>
    <xf numFmtId="0" fontId="15" fillId="7" borderId="0" xfId="0" applyFont="1" applyFill="1" applyAlignment="1">
      <alignment horizontal="left" vertical="center" wrapText="1" indent="1"/>
    </xf>
    <xf numFmtId="0" fontId="29" fillId="0" borderId="0" xfId="0" applyFont="1" applyAlignment="1">
      <alignment horizontal="center" vertical="center" wrapText="1"/>
    </xf>
    <xf numFmtId="0" fontId="15" fillId="0" borderId="11" xfId="0" applyFont="1" applyBorder="1" applyAlignment="1">
      <alignment horizontal="center" vertical="center" wrapText="1"/>
    </xf>
    <xf numFmtId="0" fontId="15" fillId="0" borderId="0" xfId="0" applyFont="1" applyAlignment="1">
      <alignment horizontal="left" vertical="center" wrapText="1" indent="1"/>
    </xf>
    <xf numFmtId="0" fontId="15" fillId="7" borderId="0" xfId="0" applyFont="1" applyFill="1" applyAlignment="1">
      <alignment horizontal="left" indent="1"/>
    </xf>
    <xf numFmtId="0" fontId="0" fillId="0" borderId="11" xfId="0" applyBorder="1" applyAlignment="1">
      <alignment horizontal="left" vertical="center" wrapText="1" indent="1"/>
    </xf>
  </cellXfs>
  <cellStyles count="6">
    <cellStyle name="Currency" xfId="1" builtinId="4"/>
    <cellStyle name="Currency 2" xfId="2" xr:uid="{00000000-0005-0000-0000-000001000000}"/>
    <cellStyle name="Currency 2 2" xfId="5" xr:uid="{338077B4-3047-46E9-BE4C-E4F293C7EAD4}"/>
    <cellStyle name="Hyperlink" xfId="3" builtinId="8"/>
    <cellStyle name="Normal" xfId="0" builtinId="0"/>
    <cellStyle name="Percent" xfId="4" builtinId="5"/>
  </cellStyles>
  <dxfs count="4">
    <dxf>
      <font>
        <condense val="0"/>
        <extend val="0"/>
        <color rgb="FF9C0006"/>
      </font>
    </dxf>
    <dxf>
      <fill>
        <patternFill>
          <bgColor rgb="FFFF0000"/>
        </patternFill>
      </fill>
    </dxf>
    <dxf>
      <fill>
        <patternFill>
          <bgColor theme="0" tint="-4.9989318521683403E-2"/>
        </patternFill>
      </fill>
    </dxf>
    <dxf>
      <fill>
        <patternFill>
          <bgColor theme="3" tint="0.79998168889431442"/>
        </patternFill>
      </fill>
    </dxf>
  </dxfs>
  <tableStyles count="1" defaultTableStyle="TableStyleMedium9" defaultPivotStyle="PivotStyleLight16">
    <tableStyle name="Table Style 1" pivot="0" count="2" xr9:uid="{00000000-0011-0000-FFFF-FFFF00000000}">
      <tableStyleElement type="headerRow" dxfId="3"/>
      <tableStyleElement type="first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251460</xdr:colOff>
      <xdr:row>4</xdr:row>
      <xdr:rowOff>122973</xdr:rowOff>
    </xdr:to>
    <xdr:pic>
      <xdr:nvPicPr>
        <xdr:cNvPr id="4" name="Picture 3">
          <a:extLst>
            <a:ext uri="{FF2B5EF4-FFF2-40B4-BE49-F238E27FC236}">
              <a16:creationId xmlns:a16="http://schemas.microsoft.com/office/drawing/2014/main" id="{D300A8C9-94F1-47D1-BB89-23D53ED34ADA}"/>
            </a:ext>
          </a:extLst>
        </xdr:cNvPr>
        <xdr:cNvPicPr>
          <a:picLocks noChangeAspect="1"/>
        </xdr:cNvPicPr>
      </xdr:nvPicPr>
      <xdr:blipFill rotWithShape="1">
        <a:blip xmlns:r="http://schemas.openxmlformats.org/officeDocument/2006/relationships" r:embed="rId1"/>
        <a:srcRect t="19946" b="17314"/>
        <a:stretch/>
      </xdr:blipFill>
      <xdr:spPr>
        <a:xfrm>
          <a:off x="0" y="0"/>
          <a:ext cx="2148840" cy="8849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xdr:colOff>
      <xdr:row>0</xdr:row>
      <xdr:rowOff>68580</xdr:rowOff>
    </xdr:from>
    <xdr:to>
      <xdr:col>3</xdr:col>
      <xdr:colOff>134996</xdr:colOff>
      <xdr:row>1</xdr:row>
      <xdr:rowOff>38100</xdr:rowOff>
    </xdr:to>
    <xdr:pic>
      <xdr:nvPicPr>
        <xdr:cNvPr id="4" name="Picture 3">
          <a:extLst>
            <a:ext uri="{FF2B5EF4-FFF2-40B4-BE49-F238E27FC236}">
              <a16:creationId xmlns:a16="http://schemas.microsoft.com/office/drawing/2014/main" id="{468D8197-CD18-4B8E-A150-BFDA729CDC84}"/>
            </a:ext>
          </a:extLst>
        </xdr:cNvPr>
        <xdr:cNvPicPr>
          <a:picLocks noChangeAspect="1"/>
        </xdr:cNvPicPr>
      </xdr:nvPicPr>
      <xdr:blipFill rotWithShape="1">
        <a:blip xmlns:r="http://schemas.openxmlformats.org/officeDocument/2006/relationships" r:embed="rId1"/>
        <a:srcRect t="19946" b="17314"/>
        <a:stretch/>
      </xdr:blipFill>
      <xdr:spPr>
        <a:xfrm>
          <a:off x="30480" y="68580"/>
          <a:ext cx="1933316" cy="784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223156</xdr:colOff>
      <xdr:row>1</xdr:row>
      <xdr:rowOff>55791</xdr:rowOff>
    </xdr:from>
    <xdr:to>
      <xdr:col>1</xdr:col>
      <xdr:colOff>1838325</xdr:colOff>
      <xdr:row>4</xdr:row>
      <xdr:rowOff>263471</xdr:rowOff>
    </xdr:to>
    <xdr:pic>
      <xdr:nvPicPr>
        <xdr:cNvPr id="6" name="Picture 5">
          <a:extLst>
            <a:ext uri="{FF2B5EF4-FFF2-40B4-BE49-F238E27FC236}">
              <a16:creationId xmlns:a16="http://schemas.microsoft.com/office/drawing/2014/main" id="{D01B646D-D6A9-4139-B71A-BEDE43B471DD}"/>
            </a:ext>
          </a:extLst>
        </xdr:cNvPr>
        <xdr:cNvPicPr>
          <a:picLocks noChangeAspect="1"/>
        </xdr:cNvPicPr>
      </xdr:nvPicPr>
      <xdr:blipFill rotWithShape="1">
        <a:blip xmlns:r="http://schemas.openxmlformats.org/officeDocument/2006/relationships" r:embed="rId1"/>
        <a:srcRect t="19946" b="17314"/>
        <a:stretch/>
      </xdr:blipFill>
      <xdr:spPr>
        <a:xfrm>
          <a:off x="223156" y="427266"/>
          <a:ext cx="3148694" cy="13221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irginiadot.org/business/resources/HSIP/Virginia_State_Preferred_CMF_List.pdf" TargetMode="External"/><Relationship Id="rId1" Type="http://schemas.openxmlformats.org/officeDocument/2006/relationships/hyperlink" Target="https://www.virginiadot.org/business/resources/HSIP/Virginia_State_Preferred_CMF_List.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K40"/>
  <sheetViews>
    <sheetView showGridLines="0" view="pageLayout" zoomScaleNormal="120" workbookViewId="0">
      <selection sqref="A1:H5"/>
    </sheetView>
  </sheetViews>
  <sheetFormatPr defaultRowHeight="14.4" x14ac:dyDescent="0.3"/>
  <cols>
    <col min="8" max="10" width="9.109375" customWidth="1"/>
    <col min="11" max="11" width="12" customWidth="1"/>
  </cols>
  <sheetData>
    <row r="1" spans="1:11" ht="15" customHeight="1" x14ac:dyDescent="0.35">
      <c r="A1" s="240"/>
      <c r="B1" s="240"/>
      <c r="C1" s="240"/>
      <c r="D1" s="240"/>
      <c r="E1" s="240"/>
      <c r="F1" s="240"/>
      <c r="G1" s="240"/>
      <c r="H1" s="240"/>
      <c r="I1" s="239" t="s">
        <v>97</v>
      </c>
      <c r="J1" s="239"/>
      <c r="K1" s="239"/>
    </row>
    <row r="2" spans="1:11" ht="15" customHeight="1" x14ac:dyDescent="0.35">
      <c r="A2" s="240"/>
      <c r="B2" s="240"/>
      <c r="C2" s="240"/>
      <c r="D2" s="240"/>
      <c r="E2" s="240"/>
      <c r="F2" s="240"/>
      <c r="G2" s="240"/>
      <c r="H2" s="240"/>
      <c r="I2" s="239" t="s">
        <v>98</v>
      </c>
      <c r="J2" s="239"/>
      <c r="K2" s="239"/>
    </row>
    <row r="3" spans="1:11" ht="15" customHeight="1" x14ac:dyDescent="0.35">
      <c r="A3" s="240"/>
      <c r="B3" s="240"/>
      <c r="C3" s="240"/>
      <c r="D3" s="240"/>
      <c r="E3" s="240"/>
      <c r="F3" s="240"/>
      <c r="G3" s="240"/>
      <c r="H3" s="240"/>
      <c r="I3" s="239" t="s">
        <v>99</v>
      </c>
      <c r="J3" s="239"/>
      <c r="K3" s="239"/>
    </row>
    <row r="4" spans="1:11" ht="15" customHeight="1" x14ac:dyDescent="0.35">
      <c r="A4" s="240"/>
      <c r="B4" s="240"/>
      <c r="C4" s="240"/>
      <c r="D4" s="240"/>
      <c r="E4" s="240"/>
      <c r="F4" s="240"/>
      <c r="G4" s="240"/>
      <c r="H4" s="240"/>
      <c r="I4" s="239" t="s">
        <v>100</v>
      </c>
      <c r="J4" s="239"/>
      <c r="K4" s="239"/>
    </row>
    <row r="5" spans="1:11" ht="15" x14ac:dyDescent="0.35">
      <c r="A5" s="240"/>
      <c r="B5" s="240"/>
      <c r="C5" s="240"/>
      <c r="D5" s="240"/>
      <c r="E5" s="240"/>
      <c r="F5" s="240"/>
      <c r="G5" s="240"/>
      <c r="H5" s="240"/>
      <c r="I5" s="239" t="s">
        <v>333</v>
      </c>
      <c r="J5" s="239"/>
      <c r="K5" s="239"/>
    </row>
    <row r="6" spans="1:11" s="8" customFormat="1" ht="36.75" customHeight="1" thickBot="1" x14ac:dyDescent="0.35">
      <c r="A6" s="241" t="s">
        <v>366</v>
      </c>
      <c r="B6" s="241"/>
      <c r="C6" s="241"/>
      <c r="D6" s="241"/>
      <c r="E6" s="241"/>
      <c r="F6" s="241"/>
      <c r="G6" s="241"/>
      <c r="H6" s="241"/>
      <c r="I6" s="241"/>
      <c r="J6" s="241"/>
      <c r="K6" s="241"/>
    </row>
    <row r="7" spans="1:11" ht="12" customHeight="1" thickTop="1" x14ac:dyDescent="0.3">
      <c r="J7" s="1"/>
    </row>
    <row r="8" spans="1:11" x14ac:dyDescent="0.3">
      <c r="A8" s="236" t="s">
        <v>371</v>
      </c>
      <c r="B8" s="237"/>
      <c r="C8" s="237"/>
      <c r="D8" s="237"/>
      <c r="E8" s="237"/>
      <c r="F8" s="237"/>
      <c r="G8" s="237"/>
      <c r="H8" s="237"/>
      <c r="I8" s="237"/>
      <c r="J8" s="237"/>
    </row>
    <row r="9" spans="1:11" ht="30.75" customHeight="1" x14ac:dyDescent="0.3">
      <c r="A9" s="238"/>
      <c r="B9" s="238"/>
      <c r="C9" s="238"/>
      <c r="D9" s="238"/>
      <c r="E9" s="238"/>
      <c r="F9" s="238"/>
      <c r="G9" s="238"/>
      <c r="H9" s="238"/>
      <c r="I9" s="238"/>
      <c r="J9" s="238"/>
    </row>
    <row r="10" spans="1:11" ht="38.1" customHeight="1" x14ac:dyDescent="0.3">
      <c r="A10" s="238"/>
      <c r="B10" s="238"/>
      <c r="C10" s="238"/>
      <c r="D10" s="238"/>
      <c r="E10" s="238"/>
      <c r="F10" s="238"/>
      <c r="G10" s="238"/>
      <c r="H10" s="238"/>
      <c r="I10" s="238"/>
      <c r="J10" s="238"/>
    </row>
    <row r="11" spans="1:11" ht="9.9" customHeight="1" x14ac:dyDescent="0.3">
      <c r="A11" s="238"/>
      <c r="B11" s="238"/>
      <c r="C11" s="238"/>
      <c r="D11" s="238"/>
      <c r="E11" s="238"/>
      <c r="F11" s="238"/>
      <c r="G11" s="238"/>
      <c r="H11" s="238"/>
      <c r="I11" s="238"/>
      <c r="J11" s="238"/>
    </row>
    <row r="12" spans="1:11" x14ac:dyDescent="0.3">
      <c r="A12" s="238"/>
      <c r="B12" s="238"/>
      <c r="C12" s="238"/>
      <c r="D12" s="238"/>
      <c r="E12" s="238"/>
      <c r="F12" s="238"/>
      <c r="G12" s="238"/>
      <c r="H12" s="238"/>
      <c r="I12" s="238"/>
      <c r="J12" s="238"/>
    </row>
    <row r="13" spans="1:11" ht="15" customHeight="1" x14ac:dyDescent="0.3">
      <c r="A13" s="238"/>
      <c r="B13" s="238"/>
      <c r="C13" s="238"/>
      <c r="D13" s="238"/>
      <c r="E13" s="238"/>
      <c r="F13" s="238"/>
      <c r="G13" s="238"/>
      <c r="H13" s="238"/>
      <c r="I13" s="238"/>
      <c r="J13" s="238"/>
    </row>
    <row r="14" spans="1:11" ht="26.25" customHeight="1" x14ac:dyDescent="0.3">
      <c r="A14" s="238"/>
      <c r="B14" s="238"/>
      <c r="C14" s="238"/>
      <c r="D14" s="238"/>
      <c r="E14" s="238"/>
      <c r="F14" s="238"/>
      <c r="G14" s="238"/>
      <c r="H14" s="238"/>
      <c r="I14" s="238"/>
      <c r="J14" s="238"/>
    </row>
    <row r="15" spans="1:11" ht="38.85" customHeight="1" x14ac:dyDescent="0.3">
      <c r="A15" s="238"/>
      <c r="B15" s="238"/>
      <c r="C15" s="238"/>
      <c r="D15" s="238"/>
      <c r="E15" s="238"/>
      <c r="F15" s="238"/>
      <c r="G15" s="238"/>
      <c r="H15" s="238"/>
      <c r="I15" s="238"/>
      <c r="J15" s="238"/>
    </row>
    <row r="16" spans="1:11" ht="27" customHeight="1" x14ac:dyDescent="0.3">
      <c r="A16" s="238"/>
      <c r="B16" s="238"/>
      <c r="C16" s="238"/>
      <c r="D16" s="238"/>
      <c r="E16" s="238"/>
      <c r="F16" s="238"/>
      <c r="G16" s="238"/>
      <c r="H16" s="238"/>
      <c r="I16" s="238"/>
      <c r="J16" s="238"/>
    </row>
    <row r="17" spans="1:10" s="6" customFormat="1" ht="32.25" customHeight="1" x14ac:dyDescent="0.3">
      <c r="A17" s="238"/>
      <c r="B17" s="238"/>
      <c r="C17" s="238"/>
      <c r="D17" s="238"/>
      <c r="E17" s="238"/>
      <c r="F17" s="238"/>
      <c r="G17" s="238"/>
      <c r="H17" s="238"/>
      <c r="I17" s="238"/>
      <c r="J17" s="238"/>
    </row>
    <row r="18" spans="1:10" ht="9.9" customHeight="1" x14ac:dyDescent="0.3">
      <c r="A18" s="238"/>
      <c r="B18" s="238"/>
      <c r="C18" s="238"/>
      <c r="D18" s="238"/>
      <c r="E18" s="238"/>
      <c r="F18" s="238"/>
      <c r="G18" s="238"/>
      <c r="H18" s="238"/>
      <c r="I18" s="238"/>
      <c r="J18" s="238"/>
    </row>
    <row r="19" spans="1:10" x14ac:dyDescent="0.3">
      <c r="A19" s="238"/>
      <c r="B19" s="238"/>
      <c r="C19" s="238"/>
      <c r="D19" s="238"/>
      <c r="E19" s="238"/>
      <c r="F19" s="238"/>
      <c r="G19" s="238"/>
      <c r="H19" s="238"/>
      <c r="I19" s="238"/>
      <c r="J19" s="238"/>
    </row>
    <row r="20" spans="1:10" ht="27" customHeight="1" x14ac:dyDescent="0.3">
      <c r="A20" s="238"/>
      <c r="B20" s="238"/>
      <c r="C20" s="238"/>
      <c r="D20" s="238"/>
      <c r="E20" s="238"/>
      <c r="F20" s="238"/>
      <c r="G20" s="238"/>
      <c r="H20" s="238"/>
      <c r="I20" s="238"/>
      <c r="J20" s="238"/>
    </row>
    <row r="21" spans="1:10" ht="38.85" customHeight="1" x14ac:dyDescent="0.3">
      <c r="A21" s="238"/>
      <c r="B21" s="238"/>
      <c r="C21" s="238"/>
      <c r="D21" s="238"/>
      <c r="E21" s="238"/>
      <c r="F21" s="238"/>
      <c r="G21" s="238"/>
      <c r="H21" s="238"/>
      <c r="I21" s="238"/>
      <c r="J21" s="238"/>
    </row>
    <row r="22" spans="1:10" ht="9.9" customHeight="1" x14ac:dyDescent="0.3">
      <c r="A22" s="238"/>
      <c r="B22" s="238"/>
      <c r="C22" s="238"/>
      <c r="D22" s="238"/>
      <c r="E22" s="238"/>
      <c r="F22" s="238"/>
      <c r="G22" s="238"/>
      <c r="H22" s="238"/>
      <c r="I22" s="238"/>
      <c r="J22" s="238"/>
    </row>
    <row r="23" spans="1:10" x14ac:dyDescent="0.3">
      <c r="A23" s="238"/>
      <c r="B23" s="238"/>
      <c r="C23" s="238"/>
      <c r="D23" s="238"/>
      <c r="E23" s="238"/>
      <c r="F23" s="238"/>
      <c r="G23" s="238"/>
      <c r="H23" s="238"/>
      <c r="I23" s="238"/>
      <c r="J23" s="238"/>
    </row>
    <row r="24" spans="1:10" ht="15" customHeight="1" x14ac:dyDescent="0.3">
      <c r="A24" s="238"/>
      <c r="B24" s="238"/>
      <c r="C24" s="238"/>
      <c r="D24" s="238"/>
      <c r="E24" s="238"/>
      <c r="F24" s="238"/>
      <c r="G24" s="238"/>
      <c r="H24" s="238"/>
      <c r="I24" s="238"/>
      <c r="J24" s="238"/>
    </row>
    <row r="25" spans="1:10" ht="15" customHeight="1" x14ac:dyDescent="0.3">
      <c r="A25" s="238"/>
      <c r="B25" s="238"/>
      <c r="C25" s="238"/>
      <c r="D25" s="238"/>
      <c r="E25" s="238"/>
      <c r="F25" s="238"/>
      <c r="G25" s="238"/>
      <c r="H25" s="238"/>
      <c r="I25" s="238"/>
      <c r="J25" s="238"/>
    </row>
    <row r="26" spans="1:10" ht="38.1" customHeight="1" x14ac:dyDescent="0.3">
      <c r="A26" s="238"/>
      <c r="B26" s="238"/>
      <c r="C26" s="238"/>
      <c r="D26" s="238"/>
      <c r="E26" s="238"/>
      <c r="F26" s="238"/>
      <c r="G26" s="238"/>
      <c r="H26" s="238"/>
      <c r="I26" s="238"/>
      <c r="J26" s="238"/>
    </row>
    <row r="27" spans="1:10" s="7" customFormat="1" ht="4.5" customHeight="1" x14ac:dyDescent="0.3">
      <c r="A27" s="238"/>
      <c r="B27" s="238"/>
      <c r="C27" s="238"/>
      <c r="D27" s="238"/>
      <c r="E27" s="238"/>
      <c r="F27" s="238"/>
      <c r="G27" s="238"/>
      <c r="H27" s="238"/>
      <c r="I27" s="238"/>
      <c r="J27" s="238"/>
    </row>
    <row r="28" spans="1:10" ht="46.5" customHeight="1" x14ac:dyDescent="0.3">
      <c r="A28" s="238"/>
      <c r="B28" s="238"/>
      <c r="C28" s="238"/>
      <c r="D28" s="238"/>
      <c r="E28" s="238"/>
      <c r="F28" s="238"/>
      <c r="G28" s="238"/>
      <c r="H28" s="238"/>
      <c r="I28" s="238"/>
      <c r="J28" s="238"/>
    </row>
    <row r="29" spans="1:10" ht="38.85" customHeight="1" x14ac:dyDescent="0.3">
      <c r="A29" s="238"/>
      <c r="B29" s="238"/>
      <c r="C29" s="238"/>
      <c r="D29" s="238"/>
      <c r="E29" s="238"/>
      <c r="F29" s="238"/>
      <c r="G29" s="238"/>
      <c r="H29" s="238"/>
      <c r="I29" s="238"/>
      <c r="J29" s="238"/>
    </row>
    <row r="30" spans="1:10" ht="9.9" customHeight="1" x14ac:dyDescent="0.3">
      <c r="A30" s="238"/>
      <c r="B30" s="238"/>
      <c r="C30" s="238"/>
      <c r="D30" s="238"/>
      <c r="E30" s="238"/>
      <c r="F30" s="238"/>
      <c r="G30" s="238"/>
      <c r="H30" s="238"/>
      <c r="I30" s="238"/>
      <c r="J30" s="238"/>
    </row>
    <row r="31" spans="1:10" x14ac:dyDescent="0.3">
      <c r="A31" s="238"/>
      <c r="B31" s="238"/>
      <c r="C31" s="238"/>
      <c r="D31" s="238"/>
      <c r="E31" s="238"/>
      <c r="F31" s="238"/>
      <c r="G31" s="238"/>
      <c r="H31" s="238"/>
      <c r="I31" s="238"/>
      <c r="J31" s="238"/>
    </row>
    <row r="32" spans="1:10" ht="27" customHeight="1" x14ac:dyDescent="0.3">
      <c r="A32" s="238"/>
      <c r="B32" s="238"/>
      <c r="C32" s="238"/>
      <c r="D32" s="238"/>
      <c r="E32" s="238"/>
      <c r="F32" s="238"/>
      <c r="G32" s="238"/>
      <c r="H32" s="238"/>
      <c r="I32" s="238"/>
      <c r="J32" s="238"/>
    </row>
    <row r="33" spans="1:10" ht="38.85" customHeight="1" x14ac:dyDescent="0.3">
      <c r="A33" s="238"/>
      <c r="B33" s="238"/>
      <c r="C33" s="238"/>
      <c r="D33" s="238"/>
      <c r="E33" s="238"/>
      <c r="F33" s="238"/>
      <c r="G33" s="238"/>
      <c r="H33" s="238"/>
      <c r="I33" s="238"/>
      <c r="J33" s="238"/>
    </row>
    <row r="34" spans="1:10" ht="9.9" customHeight="1" x14ac:dyDescent="0.3">
      <c r="A34" s="238"/>
      <c r="B34" s="238"/>
      <c r="C34" s="238"/>
      <c r="D34" s="238"/>
      <c r="E34" s="238"/>
      <c r="F34" s="238"/>
      <c r="G34" s="238"/>
      <c r="H34" s="238"/>
      <c r="I34" s="238"/>
      <c r="J34" s="238"/>
    </row>
    <row r="35" spans="1:10" x14ac:dyDescent="0.3">
      <c r="A35" s="238"/>
      <c r="B35" s="238"/>
      <c r="C35" s="238"/>
      <c r="D35" s="238"/>
      <c r="E35" s="238"/>
      <c r="F35" s="238"/>
      <c r="G35" s="238"/>
      <c r="H35" s="238"/>
      <c r="I35" s="238"/>
      <c r="J35" s="238"/>
    </row>
    <row r="36" spans="1:10" ht="30.75" customHeight="1" x14ac:dyDescent="0.3">
      <c r="A36" s="238"/>
      <c r="B36" s="238"/>
      <c r="C36" s="238"/>
      <c r="D36" s="238"/>
      <c r="E36" s="238"/>
      <c r="F36" s="238"/>
      <c r="G36" s="238"/>
      <c r="H36" s="238"/>
      <c r="I36" s="238"/>
      <c r="J36" s="238"/>
    </row>
    <row r="37" spans="1:10" ht="38.85" customHeight="1" x14ac:dyDescent="0.3">
      <c r="A37" s="238"/>
      <c r="B37" s="238"/>
      <c r="C37" s="238"/>
      <c r="D37" s="238"/>
      <c r="E37" s="238"/>
      <c r="F37" s="238"/>
      <c r="G37" s="238"/>
      <c r="H37" s="238"/>
      <c r="I37" s="238"/>
      <c r="J37" s="238"/>
    </row>
    <row r="38" spans="1:10" x14ac:dyDescent="0.3">
      <c r="A38" s="6"/>
      <c r="B38" s="6"/>
      <c r="C38" s="6"/>
      <c r="D38" s="6"/>
      <c r="E38" s="6"/>
      <c r="F38" s="6"/>
      <c r="G38" s="6"/>
      <c r="H38" s="6"/>
      <c r="I38" s="6"/>
      <c r="J38" s="6"/>
    </row>
    <row r="39" spans="1:10" x14ac:dyDescent="0.3">
      <c r="A39" s="6"/>
      <c r="B39" s="6"/>
      <c r="C39" s="6"/>
      <c r="D39" s="6"/>
      <c r="E39" s="6"/>
      <c r="F39" s="6"/>
      <c r="G39" s="6"/>
      <c r="H39" s="6"/>
      <c r="I39" s="6"/>
    </row>
    <row r="40" spans="1:10" x14ac:dyDescent="0.3">
      <c r="A40" s="6"/>
      <c r="B40" s="6"/>
      <c r="C40" s="6"/>
      <c r="D40" s="6"/>
      <c r="E40" s="6"/>
      <c r="F40" s="6"/>
      <c r="G40" s="6"/>
      <c r="H40" s="6"/>
      <c r="I40" s="6"/>
    </row>
  </sheetData>
  <sheetProtection algorithmName="SHA-512" hashValue="4+aM/EuNtA1rKaINzKJpm95Za3waYdcPBR8NRhr1LDffnRoP1vxNt8rCvSS+LJ/CszllQC3c1QnEerk37xm9Tg==" saltValue="Wkm51sd0++02JHlgbMrb/g==" spinCount="100000" sheet="1" objects="1" scenarios="1"/>
  <mergeCells count="8">
    <mergeCell ref="A8:J37"/>
    <mergeCell ref="I5:K5"/>
    <mergeCell ref="I1:K1"/>
    <mergeCell ref="I2:K2"/>
    <mergeCell ref="I3:K3"/>
    <mergeCell ref="I4:K4"/>
    <mergeCell ref="A1:H5"/>
    <mergeCell ref="A6:K6"/>
  </mergeCells>
  <printOptions horizontalCentered="1"/>
  <pageMargins left="0.8" right="0.8" top="0.8" bottom="0.25" header="0" footer="0.05"/>
  <pageSetup scale="86" orientation="portrait" r:id="rId1"/>
  <headerFooter>
    <oddHeader>&amp;C&amp;8Version 1.0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N24"/>
  <sheetViews>
    <sheetView showGridLines="0" zoomScaleNormal="100" workbookViewId="0">
      <selection sqref="A1:G1"/>
    </sheetView>
  </sheetViews>
  <sheetFormatPr defaultRowHeight="14.4" x14ac:dyDescent="0.3"/>
  <cols>
    <col min="10" max="10" width="9.109375" customWidth="1"/>
  </cols>
  <sheetData>
    <row r="1" spans="1:14" ht="64.5" customHeight="1" x14ac:dyDescent="0.3">
      <c r="A1" s="240"/>
      <c r="B1" s="240"/>
      <c r="C1" s="240"/>
      <c r="D1" s="240"/>
      <c r="E1" s="240"/>
      <c r="F1" s="240"/>
      <c r="G1" s="240"/>
      <c r="H1" s="246" t="s">
        <v>334</v>
      </c>
      <c r="I1" s="246"/>
      <c r="J1" s="246"/>
    </row>
    <row r="2" spans="1:14" s="8" customFormat="1" ht="36.75" customHeight="1" thickBot="1" x14ac:dyDescent="0.35">
      <c r="A2" s="247" t="s">
        <v>367</v>
      </c>
      <c r="B2" s="247"/>
      <c r="C2" s="247"/>
      <c r="D2" s="247"/>
      <c r="E2" s="247"/>
      <c r="F2" s="247"/>
      <c r="G2" s="247"/>
      <c r="H2" s="247"/>
      <c r="I2" s="247"/>
      <c r="J2" s="247"/>
    </row>
    <row r="3" spans="1:14" ht="12" customHeight="1" thickTop="1" x14ac:dyDescent="0.3">
      <c r="J3" s="1"/>
    </row>
    <row r="4" spans="1:14" x14ac:dyDescent="0.3">
      <c r="A4" s="244" t="s">
        <v>95</v>
      </c>
      <c r="B4" s="244"/>
      <c r="C4" s="244"/>
      <c r="D4" s="244"/>
      <c r="E4" s="244"/>
      <c r="F4" s="244"/>
      <c r="G4" s="244"/>
      <c r="H4" s="244"/>
      <c r="I4" s="244"/>
      <c r="J4" s="244"/>
    </row>
    <row r="5" spans="1:14" ht="30.75" customHeight="1" x14ac:dyDescent="0.3">
      <c r="A5" s="243" t="s">
        <v>348</v>
      </c>
      <c r="B5" s="243"/>
      <c r="C5" s="243"/>
      <c r="D5" s="243"/>
      <c r="E5" s="243"/>
      <c r="F5" s="243"/>
      <c r="G5" s="243"/>
      <c r="H5" s="243"/>
      <c r="I5" s="243"/>
      <c r="J5" s="243"/>
    </row>
    <row r="6" spans="1:14" ht="38.1" customHeight="1" x14ac:dyDescent="0.3">
      <c r="A6" s="245"/>
      <c r="B6" s="245"/>
      <c r="C6" s="245"/>
      <c r="D6" s="245"/>
      <c r="E6" s="245"/>
      <c r="F6" s="245"/>
      <c r="G6" s="245"/>
      <c r="H6" s="245"/>
      <c r="I6" s="245"/>
      <c r="J6" s="245"/>
    </row>
    <row r="7" spans="1:14" ht="9.9" customHeight="1" x14ac:dyDescent="0.3">
      <c r="A7" s="6"/>
      <c r="B7" s="6"/>
      <c r="C7" s="6"/>
      <c r="D7" s="6"/>
      <c r="E7" s="6"/>
      <c r="F7" s="6"/>
      <c r="G7" s="6"/>
      <c r="H7" s="6"/>
      <c r="I7" s="6"/>
      <c r="J7" s="6"/>
    </row>
    <row r="8" spans="1:14" x14ac:dyDescent="0.3">
      <c r="A8" s="244" t="s">
        <v>337</v>
      </c>
      <c r="B8" s="244"/>
      <c r="C8" s="244"/>
      <c r="D8" s="244"/>
      <c r="E8" s="244"/>
      <c r="F8" s="244"/>
      <c r="G8" s="244"/>
      <c r="H8" s="244"/>
      <c r="I8" s="244"/>
      <c r="J8" s="244"/>
    </row>
    <row r="9" spans="1:14" ht="30.6" customHeight="1" x14ac:dyDescent="0.3">
      <c r="A9" s="243" t="s">
        <v>338</v>
      </c>
      <c r="B9" s="243"/>
      <c r="C9" s="243"/>
      <c r="D9" s="243"/>
      <c r="E9" s="243"/>
      <c r="F9" s="243"/>
      <c r="G9" s="243"/>
      <c r="H9" s="243"/>
      <c r="I9" s="243"/>
      <c r="J9" s="243"/>
    </row>
    <row r="10" spans="1:14" ht="38.85" customHeight="1" x14ac:dyDescent="0.3">
      <c r="A10" s="245"/>
      <c r="B10" s="245"/>
      <c r="C10" s="245"/>
      <c r="D10" s="245"/>
      <c r="E10" s="245"/>
      <c r="F10" s="245"/>
      <c r="G10" s="245"/>
      <c r="H10" s="245"/>
      <c r="I10" s="245"/>
      <c r="J10" s="245"/>
      <c r="N10" s="70"/>
    </row>
    <row r="11" spans="1:14" ht="9.9" customHeight="1" x14ac:dyDescent="0.3">
      <c r="A11" s="6"/>
      <c r="B11" s="6"/>
      <c r="C11" s="6"/>
      <c r="D11" s="6"/>
      <c r="E11" s="6"/>
      <c r="F11" s="6"/>
      <c r="G11" s="6"/>
      <c r="H11" s="6"/>
      <c r="I11" s="6"/>
      <c r="J11" s="6"/>
    </row>
    <row r="12" spans="1:14" x14ac:dyDescent="0.3">
      <c r="A12" s="244" t="s">
        <v>340</v>
      </c>
      <c r="B12" s="244"/>
      <c r="C12" s="244"/>
      <c r="D12" s="244"/>
      <c r="E12" s="244"/>
      <c r="F12" s="244"/>
      <c r="G12" s="244"/>
      <c r="H12" s="244"/>
      <c r="I12" s="244"/>
      <c r="J12" s="244"/>
    </row>
    <row r="13" spans="1:14" ht="30.6" customHeight="1" x14ac:dyDescent="0.3">
      <c r="A13" s="243" t="s">
        <v>341</v>
      </c>
      <c r="B13" s="243"/>
      <c r="C13" s="243"/>
      <c r="D13" s="243"/>
      <c r="E13" s="243"/>
      <c r="F13" s="243"/>
      <c r="G13" s="243"/>
      <c r="H13" s="243"/>
      <c r="I13" s="243"/>
      <c r="J13" s="243"/>
    </row>
    <row r="14" spans="1:14" ht="38.4" customHeight="1" x14ac:dyDescent="0.3">
      <c r="A14" s="245"/>
      <c r="B14" s="245"/>
      <c r="C14" s="245"/>
      <c r="D14" s="245"/>
      <c r="E14" s="245"/>
      <c r="F14" s="245"/>
      <c r="G14" s="245"/>
      <c r="H14" s="245"/>
      <c r="I14" s="245"/>
      <c r="J14" s="245"/>
    </row>
    <row r="15" spans="1:14" x14ac:dyDescent="0.3">
      <c r="A15" s="69"/>
      <c r="B15" s="69"/>
      <c r="C15" s="69"/>
      <c r="D15" s="69"/>
      <c r="E15" s="69"/>
      <c r="F15" s="69"/>
      <c r="G15" s="69"/>
      <c r="H15" s="69"/>
      <c r="I15" s="69"/>
      <c r="J15" s="69"/>
    </row>
    <row r="16" spans="1:14" ht="27" customHeight="1" x14ac:dyDescent="0.3">
      <c r="A16" s="243" t="s">
        <v>342</v>
      </c>
      <c r="B16" s="243"/>
      <c r="C16" s="243"/>
      <c r="D16" s="243"/>
      <c r="E16" s="243"/>
      <c r="F16" s="243"/>
      <c r="G16" s="243"/>
      <c r="H16" s="243"/>
      <c r="I16" s="243"/>
      <c r="J16" s="243"/>
    </row>
    <row r="17" spans="1:14" ht="38.85" customHeight="1" x14ac:dyDescent="0.3">
      <c r="A17" s="245"/>
      <c r="B17" s="245"/>
      <c r="C17" s="245"/>
      <c r="D17" s="245"/>
      <c r="E17" s="245"/>
      <c r="F17" s="245"/>
      <c r="G17" s="245"/>
      <c r="H17" s="245"/>
      <c r="I17" s="245"/>
      <c r="J17" s="245"/>
      <c r="N17" s="71"/>
    </row>
    <row r="18" spans="1:14" ht="9.9" customHeight="1" x14ac:dyDescent="0.3">
      <c r="A18" s="6"/>
      <c r="B18" s="6"/>
      <c r="C18" s="6"/>
      <c r="D18" s="6"/>
      <c r="E18" s="6"/>
      <c r="F18" s="6"/>
      <c r="G18" s="6"/>
      <c r="H18" s="6"/>
      <c r="I18" s="6"/>
      <c r="J18" s="6"/>
      <c r="N18" s="72"/>
    </row>
    <row r="19" spans="1:14" x14ac:dyDescent="0.3">
      <c r="A19" s="244" t="s">
        <v>339</v>
      </c>
      <c r="B19" s="244"/>
      <c r="C19" s="244"/>
      <c r="D19" s="244"/>
      <c r="E19" s="244"/>
      <c r="F19" s="244"/>
      <c r="G19" s="244"/>
      <c r="H19" s="244"/>
      <c r="I19" s="244"/>
      <c r="J19" s="244"/>
      <c r="N19" s="70"/>
    </row>
    <row r="20" spans="1:14" ht="30.75" customHeight="1" x14ac:dyDescent="0.3">
      <c r="A20" s="243" t="s">
        <v>343</v>
      </c>
      <c r="B20" s="243"/>
      <c r="C20" s="243"/>
      <c r="D20" s="243"/>
      <c r="E20" s="243"/>
      <c r="F20" s="243"/>
      <c r="G20" s="243"/>
      <c r="H20" s="243"/>
      <c r="I20" s="243"/>
      <c r="J20" s="243"/>
    </row>
    <row r="21" spans="1:14" ht="38.85" customHeight="1" x14ac:dyDescent="0.3">
      <c r="A21" s="242"/>
      <c r="B21" s="242"/>
      <c r="C21" s="242"/>
      <c r="D21" s="242"/>
      <c r="E21" s="242"/>
      <c r="F21" s="242"/>
      <c r="G21" s="242"/>
      <c r="H21" s="242"/>
      <c r="I21" s="242"/>
      <c r="J21" s="242"/>
    </row>
    <row r="22" spans="1:14" x14ac:dyDescent="0.3">
      <c r="A22" s="6"/>
      <c r="B22" s="6"/>
      <c r="C22" s="6"/>
      <c r="D22" s="6"/>
      <c r="E22" s="6"/>
      <c r="F22" s="6"/>
      <c r="G22" s="6"/>
      <c r="H22" s="6"/>
      <c r="I22" s="6"/>
      <c r="J22" s="6"/>
    </row>
    <row r="23" spans="1:14" ht="30.75" customHeight="1" x14ac:dyDescent="0.3">
      <c r="A23" s="243" t="s">
        <v>344</v>
      </c>
      <c r="B23" s="243"/>
      <c r="C23" s="243"/>
      <c r="D23" s="243"/>
      <c r="E23" s="243"/>
      <c r="F23" s="243"/>
      <c r="G23" s="243"/>
      <c r="H23" s="243"/>
      <c r="I23" s="243"/>
      <c r="J23" s="243"/>
    </row>
    <row r="24" spans="1:14" ht="38.85" customHeight="1" x14ac:dyDescent="0.3">
      <c r="A24" s="242"/>
      <c r="B24" s="242"/>
      <c r="C24" s="242"/>
      <c r="D24" s="242"/>
      <c r="E24" s="242"/>
      <c r="F24" s="242"/>
      <c r="G24" s="242"/>
      <c r="H24" s="242"/>
      <c r="I24" s="242"/>
      <c r="J24" s="242"/>
    </row>
  </sheetData>
  <sheetProtection algorithmName="SHA-512" hashValue="c0Ri4ts1wEBalvCLSqFwDtPQerkfn+3FR4cGrEdSmNBDQgLeudFLH6+N6YUo9R3Juo4D4k2pqNXklGXVber83Q==" saltValue="TT46v68uKk0E6Bqj3Z9SlA==" spinCount="100000" sheet="1" objects="1" scenarios="1"/>
  <mergeCells count="19">
    <mergeCell ref="H1:J1"/>
    <mergeCell ref="A5:J5"/>
    <mergeCell ref="A6:J6"/>
    <mergeCell ref="A4:J4"/>
    <mergeCell ref="A23:J23"/>
    <mergeCell ref="A1:G1"/>
    <mergeCell ref="A2:J2"/>
    <mergeCell ref="A24:J24"/>
    <mergeCell ref="A21:J21"/>
    <mergeCell ref="A13:J13"/>
    <mergeCell ref="A8:J8"/>
    <mergeCell ref="A20:J20"/>
    <mergeCell ref="A19:J19"/>
    <mergeCell ref="A9:J9"/>
    <mergeCell ref="A17:J17"/>
    <mergeCell ref="A14:J14"/>
    <mergeCell ref="A16:J16"/>
    <mergeCell ref="A10:J10"/>
    <mergeCell ref="A12:J12"/>
  </mergeCells>
  <printOptions horizontalCentered="1"/>
  <pageMargins left="0.8" right="0.8" top="0.8" bottom="0.25" header="0" footer="0.05"/>
  <pageSetup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H188"/>
  <sheetViews>
    <sheetView showGridLines="0" tabSelected="1" zoomScale="85" zoomScaleNormal="85" zoomScaleSheetLayoutView="85" workbookViewId="0">
      <selection sqref="A1:F5"/>
    </sheetView>
  </sheetViews>
  <sheetFormatPr defaultRowHeight="14.4" x14ac:dyDescent="0.3"/>
  <cols>
    <col min="1" max="1" width="23" customWidth="1"/>
    <col min="2" max="2" width="35.5546875" customWidth="1"/>
    <col min="3" max="3" width="22" customWidth="1"/>
    <col min="4" max="5" width="24.5546875" customWidth="1"/>
    <col min="6" max="6" width="28.6640625" customWidth="1"/>
    <col min="7" max="7" width="25.6640625" customWidth="1"/>
    <col min="8" max="9" width="22" customWidth="1"/>
    <col min="10" max="10" width="21.88671875" bestFit="1" customWidth="1"/>
    <col min="11" max="11" width="26.88671875" customWidth="1"/>
    <col min="12" max="12" width="20.44140625" customWidth="1"/>
    <col min="13" max="13" width="15" customWidth="1"/>
    <col min="14" max="14" width="15" style="129" hidden="1" customWidth="1"/>
    <col min="15" max="15" width="18.44140625" style="129" hidden="1" customWidth="1"/>
    <col min="16" max="16" width="18.88671875" style="129" hidden="1" customWidth="1"/>
    <col min="17" max="22" width="20.88671875" style="141" hidden="1" customWidth="1"/>
    <col min="23" max="23" width="33" style="141" hidden="1" customWidth="1"/>
    <col min="24" max="25" width="20.88671875" style="141" hidden="1" customWidth="1"/>
    <col min="26" max="26" width="22.33203125" style="129" hidden="1" customWidth="1"/>
    <col min="27" max="27" width="20.88671875" style="129" hidden="1" customWidth="1"/>
    <col min="28" max="28" width="22.6640625" style="129" hidden="1" customWidth="1"/>
    <col min="29" max="29" width="21.6640625" style="129" hidden="1" customWidth="1"/>
    <col min="30" max="30" width="29.6640625" style="129" hidden="1" customWidth="1"/>
    <col min="31" max="31" width="28" style="129" hidden="1" customWidth="1"/>
    <col min="32" max="32" width="34.6640625" style="129" hidden="1" customWidth="1"/>
    <col min="33" max="33" width="27.109375" style="129" hidden="1" customWidth="1"/>
    <col min="34" max="34" width="15.6640625" style="129" hidden="1" customWidth="1"/>
  </cols>
  <sheetData>
    <row r="1" spans="1:34" ht="29.4" customHeight="1" x14ac:dyDescent="0.3">
      <c r="A1" s="290" t="s">
        <v>375</v>
      </c>
      <c r="B1" s="290"/>
      <c r="C1" s="290"/>
      <c r="D1" s="290"/>
      <c r="E1" s="290"/>
      <c r="F1" s="290"/>
      <c r="G1" s="124" t="s">
        <v>97</v>
      </c>
      <c r="H1" s="289" t="s">
        <v>335</v>
      </c>
      <c r="I1" s="93"/>
      <c r="J1" s="94"/>
      <c r="K1" s="94"/>
      <c r="L1" s="94"/>
      <c r="M1" s="94"/>
      <c r="Q1" s="263" t="s">
        <v>204</v>
      </c>
      <c r="R1" s="264"/>
      <c r="S1" s="264"/>
      <c r="T1" s="264"/>
      <c r="U1" s="264"/>
      <c r="V1" s="264"/>
      <c r="W1" s="264"/>
      <c r="X1" s="264"/>
      <c r="Y1" s="264"/>
      <c r="Z1" s="264"/>
      <c r="AA1" s="264"/>
      <c r="AB1" s="264"/>
      <c r="AC1" s="264"/>
      <c r="AD1" s="264"/>
      <c r="AE1" s="264"/>
      <c r="AF1" s="264"/>
      <c r="AG1" s="264"/>
      <c r="AH1" s="264"/>
    </row>
    <row r="2" spans="1:34" ht="29.4" customHeight="1" x14ac:dyDescent="0.3">
      <c r="A2" s="290"/>
      <c r="B2" s="290"/>
      <c r="C2" s="290"/>
      <c r="D2" s="290"/>
      <c r="E2" s="290"/>
      <c r="F2" s="290"/>
      <c r="G2" s="125" t="s">
        <v>98</v>
      </c>
      <c r="H2" s="289"/>
      <c r="I2" s="93"/>
      <c r="J2" s="94"/>
      <c r="K2" s="94"/>
      <c r="L2" s="94"/>
      <c r="M2" s="94"/>
      <c r="Q2" s="130" t="s">
        <v>207</v>
      </c>
      <c r="R2" s="130" t="s">
        <v>205</v>
      </c>
      <c r="S2" s="130" t="s">
        <v>46</v>
      </c>
      <c r="T2" s="130" t="s">
        <v>206</v>
      </c>
      <c r="U2" s="130" t="s">
        <v>47</v>
      </c>
      <c r="V2" s="130" t="s">
        <v>48</v>
      </c>
      <c r="W2" s="130" t="s">
        <v>197</v>
      </c>
      <c r="X2" s="130" t="s">
        <v>214</v>
      </c>
      <c r="Y2" s="131" t="s">
        <v>147</v>
      </c>
      <c r="Z2" s="131" t="s">
        <v>235</v>
      </c>
      <c r="AA2" s="131" t="s">
        <v>254</v>
      </c>
      <c r="AB2" s="131" t="s">
        <v>41</v>
      </c>
      <c r="AC2" s="131" t="s">
        <v>263</v>
      </c>
      <c r="AD2" s="131" t="s">
        <v>250</v>
      </c>
      <c r="AE2" s="131" t="s">
        <v>286</v>
      </c>
      <c r="AF2" s="131" t="s">
        <v>329</v>
      </c>
      <c r="AG2" s="132" t="s">
        <v>330</v>
      </c>
      <c r="AH2" s="131" t="s">
        <v>353</v>
      </c>
    </row>
    <row r="3" spans="1:34" ht="29.4" customHeight="1" x14ac:dyDescent="0.3">
      <c r="A3" s="290"/>
      <c r="B3" s="290"/>
      <c r="C3" s="290"/>
      <c r="D3" s="290"/>
      <c r="E3" s="290"/>
      <c r="F3" s="290"/>
      <c r="G3" s="125" t="s">
        <v>99</v>
      </c>
      <c r="H3" s="125" t="s">
        <v>32</v>
      </c>
      <c r="I3" s="95"/>
      <c r="J3" s="96"/>
      <c r="K3" s="97"/>
      <c r="L3" s="94"/>
      <c r="M3" s="94"/>
      <c r="Q3" s="133" t="s">
        <v>54</v>
      </c>
      <c r="R3" s="133" t="s">
        <v>68</v>
      </c>
      <c r="S3" s="133" t="s">
        <v>85</v>
      </c>
      <c r="T3" s="133" t="s">
        <v>51</v>
      </c>
      <c r="U3" s="133" t="s">
        <v>50</v>
      </c>
      <c r="V3" s="133" t="s">
        <v>52</v>
      </c>
      <c r="W3" s="133" t="s">
        <v>208</v>
      </c>
      <c r="X3" s="134" t="s">
        <v>4</v>
      </c>
      <c r="Y3" s="135" t="s">
        <v>4</v>
      </c>
      <c r="Z3" s="135" t="s">
        <v>236</v>
      </c>
      <c r="AA3" s="135" t="s">
        <v>255</v>
      </c>
      <c r="AB3" s="135" t="s">
        <v>264</v>
      </c>
      <c r="AC3" s="135" t="s">
        <v>267</v>
      </c>
      <c r="AD3" s="135" t="s">
        <v>281</v>
      </c>
      <c r="AE3" s="135" t="s">
        <v>287</v>
      </c>
      <c r="AF3" s="135" t="s">
        <v>91</v>
      </c>
      <c r="AG3" s="135" t="s">
        <v>91</v>
      </c>
      <c r="AH3" s="136" t="s">
        <v>351</v>
      </c>
    </row>
    <row r="4" spans="1:34" ht="29.4" customHeight="1" x14ac:dyDescent="0.3">
      <c r="A4" s="290"/>
      <c r="B4" s="290"/>
      <c r="C4" s="290"/>
      <c r="D4" s="290"/>
      <c r="E4" s="290"/>
      <c r="F4" s="290"/>
      <c r="G4" s="125" t="s">
        <v>336</v>
      </c>
      <c r="H4" s="126"/>
      <c r="I4" s="95"/>
      <c r="J4" s="96"/>
      <c r="K4" s="97"/>
      <c r="L4" s="94"/>
      <c r="M4" s="94"/>
      <c r="Q4" s="133" t="s">
        <v>55</v>
      </c>
      <c r="R4" s="133" t="s">
        <v>72</v>
      </c>
      <c r="S4" s="133" t="s">
        <v>87</v>
      </c>
      <c r="T4" s="133" t="s">
        <v>56</v>
      </c>
      <c r="U4" s="133" t="s">
        <v>57</v>
      </c>
      <c r="V4" s="133" t="s">
        <v>89</v>
      </c>
      <c r="W4" s="133" t="s">
        <v>209</v>
      </c>
      <c r="X4" s="133" t="s">
        <v>58</v>
      </c>
      <c r="Y4" s="135" t="s">
        <v>184</v>
      </c>
      <c r="Z4" s="135" t="s">
        <v>237</v>
      </c>
      <c r="AA4" s="135" t="s">
        <v>256</v>
      </c>
      <c r="AB4" s="135" t="s">
        <v>265</v>
      </c>
      <c r="AC4" s="135" t="s">
        <v>268</v>
      </c>
      <c r="AD4" s="135" t="s">
        <v>282</v>
      </c>
      <c r="AE4" s="135" t="s">
        <v>288</v>
      </c>
      <c r="AF4" s="135" t="s">
        <v>93</v>
      </c>
      <c r="AG4" s="135" t="s">
        <v>93</v>
      </c>
      <c r="AH4" s="136" t="s">
        <v>352</v>
      </c>
    </row>
    <row r="5" spans="1:34" ht="51.75" customHeight="1" thickBot="1" x14ac:dyDescent="0.35">
      <c r="A5" s="291"/>
      <c r="B5" s="291"/>
      <c r="C5" s="291"/>
      <c r="D5" s="291"/>
      <c r="E5" s="291"/>
      <c r="F5" s="291"/>
      <c r="G5" s="127" t="s">
        <v>203</v>
      </c>
      <c r="H5" s="128"/>
      <c r="I5" s="95"/>
      <c r="J5" s="96"/>
      <c r="K5" s="98"/>
      <c r="L5" s="94"/>
      <c r="M5" s="94"/>
      <c r="Q5" s="133" t="s">
        <v>59</v>
      </c>
      <c r="R5" s="133" t="s">
        <v>75</v>
      </c>
      <c r="S5" s="133" t="s">
        <v>90</v>
      </c>
      <c r="T5" s="133" t="s">
        <v>60</v>
      </c>
      <c r="U5" s="133" t="s">
        <v>61</v>
      </c>
      <c r="V5" s="133" t="s">
        <v>91</v>
      </c>
      <c r="W5" s="133" t="s">
        <v>210</v>
      </c>
      <c r="X5" s="133" t="s">
        <v>62</v>
      </c>
      <c r="Y5" s="135" t="s">
        <v>182</v>
      </c>
      <c r="Z5" s="135" t="s">
        <v>238</v>
      </c>
      <c r="AA5" s="135" t="s">
        <v>257</v>
      </c>
      <c r="AB5" s="135" t="s">
        <v>266</v>
      </c>
      <c r="AC5" s="135" t="s">
        <v>269</v>
      </c>
      <c r="AD5" s="135" t="s">
        <v>283</v>
      </c>
      <c r="AE5" s="135" t="s">
        <v>289</v>
      </c>
      <c r="AF5" s="135"/>
      <c r="AG5" s="135"/>
      <c r="AH5" s="136" t="s">
        <v>176</v>
      </c>
    </row>
    <row r="6" spans="1:34" ht="39" thickTop="1" x14ac:dyDescent="0.45">
      <c r="A6" s="76" t="s">
        <v>259</v>
      </c>
      <c r="B6" s="271" t="s">
        <v>352</v>
      </c>
      <c r="C6" s="271"/>
      <c r="D6" s="76" t="s">
        <v>260</v>
      </c>
      <c r="E6" s="272" t="s">
        <v>376</v>
      </c>
      <c r="F6" s="272"/>
      <c r="G6" s="272"/>
      <c r="H6" s="272"/>
      <c r="I6" s="99"/>
      <c r="J6" s="100"/>
      <c r="K6" s="101"/>
      <c r="L6" s="94"/>
      <c r="M6" s="94"/>
      <c r="Q6" s="133" t="s">
        <v>63</v>
      </c>
      <c r="R6" s="133" t="s">
        <v>78</v>
      </c>
      <c r="S6" s="133"/>
      <c r="T6" s="133" t="s">
        <v>64</v>
      </c>
      <c r="U6" s="133" t="s">
        <v>65</v>
      </c>
      <c r="V6" s="133"/>
      <c r="W6" s="133" t="s">
        <v>211</v>
      </c>
      <c r="X6" s="133" t="s">
        <v>66</v>
      </c>
      <c r="Y6" s="135" t="s">
        <v>194</v>
      </c>
      <c r="Z6" s="135" t="s">
        <v>239</v>
      </c>
      <c r="AA6" s="135" t="s">
        <v>258</v>
      </c>
      <c r="AB6" s="135" t="s">
        <v>176</v>
      </c>
      <c r="AC6" s="135" t="s">
        <v>270</v>
      </c>
      <c r="AD6" s="135" t="s">
        <v>284</v>
      </c>
      <c r="AE6" s="135" t="s">
        <v>290</v>
      </c>
      <c r="AF6" s="135"/>
      <c r="AG6" s="135"/>
      <c r="AH6" s="137"/>
    </row>
    <row r="7" spans="1:34" ht="28.8" x14ac:dyDescent="0.45">
      <c r="A7" s="73" t="s">
        <v>261</v>
      </c>
      <c r="B7" s="270" t="s">
        <v>266</v>
      </c>
      <c r="C7" s="270"/>
      <c r="D7" s="270"/>
      <c r="E7" s="270"/>
      <c r="F7" s="270"/>
      <c r="G7" s="73" t="s">
        <v>262</v>
      </c>
      <c r="H7" s="179" t="s">
        <v>267</v>
      </c>
      <c r="I7" s="99"/>
      <c r="J7" s="100"/>
      <c r="K7" s="101"/>
      <c r="L7" s="94"/>
      <c r="M7" s="94"/>
      <c r="Q7" s="133" t="s">
        <v>67</v>
      </c>
      <c r="R7" s="133" t="s">
        <v>82</v>
      </c>
      <c r="S7" s="133"/>
      <c r="T7" s="133"/>
      <c r="U7" s="133" t="s">
        <v>69</v>
      </c>
      <c r="V7" s="133"/>
      <c r="W7" s="133" t="s">
        <v>213</v>
      </c>
      <c r="X7" s="133" t="s">
        <v>101</v>
      </c>
      <c r="Y7" s="135" t="s">
        <v>225</v>
      </c>
      <c r="Z7" s="135" t="s">
        <v>240</v>
      </c>
      <c r="AA7" s="135"/>
      <c r="AB7" s="135"/>
      <c r="AC7" s="135" t="s">
        <v>271</v>
      </c>
      <c r="AD7" s="135"/>
      <c r="AE7" s="135" t="s">
        <v>291</v>
      </c>
      <c r="AF7" s="135"/>
      <c r="AG7" s="135"/>
      <c r="AH7" s="137"/>
    </row>
    <row r="8" spans="1:34" ht="51.75" customHeight="1" x14ac:dyDescent="0.45">
      <c r="A8" s="73" t="s">
        <v>277</v>
      </c>
      <c r="B8" s="288" t="s">
        <v>377</v>
      </c>
      <c r="C8" s="288"/>
      <c r="D8" s="288"/>
      <c r="E8" s="288"/>
      <c r="F8" s="288"/>
      <c r="G8" s="73" t="s">
        <v>43</v>
      </c>
      <c r="H8" s="179" t="s">
        <v>74</v>
      </c>
      <c r="I8" s="99"/>
      <c r="J8" s="100"/>
      <c r="K8" s="101"/>
      <c r="L8" s="94"/>
      <c r="M8" s="94"/>
      <c r="Q8" s="133" t="s">
        <v>71</v>
      </c>
      <c r="R8" s="133"/>
      <c r="S8" s="133"/>
      <c r="T8" s="133"/>
      <c r="U8" s="133" t="s">
        <v>73</v>
      </c>
      <c r="V8" s="133"/>
      <c r="W8" s="133" t="s">
        <v>212</v>
      </c>
      <c r="X8" s="133" t="s">
        <v>9</v>
      </c>
      <c r="Y8" s="135" t="s">
        <v>195</v>
      </c>
      <c r="Z8" s="135" t="s">
        <v>241</v>
      </c>
      <c r="AA8" s="135"/>
      <c r="AB8" s="135"/>
      <c r="AC8" s="135" t="s">
        <v>272</v>
      </c>
      <c r="AD8" s="135"/>
      <c r="AE8" s="135" t="s">
        <v>292</v>
      </c>
      <c r="AF8" s="135"/>
      <c r="AG8" s="135"/>
      <c r="AH8" s="137"/>
    </row>
    <row r="9" spans="1:34" ht="33" customHeight="1" x14ac:dyDescent="0.45">
      <c r="A9" s="73" t="s">
        <v>42</v>
      </c>
      <c r="B9" s="270" t="s">
        <v>378</v>
      </c>
      <c r="C9" s="270"/>
      <c r="D9" s="73" t="s">
        <v>278</v>
      </c>
      <c r="E9" s="270" t="s">
        <v>379</v>
      </c>
      <c r="F9" s="270"/>
      <c r="G9" s="73" t="s">
        <v>44</v>
      </c>
      <c r="H9" s="179" t="s">
        <v>68</v>
      </c>
      <c r="I9" s="99"/>
      <c r="J9" s="100"/>
      <c r="K9" s="101"/>
      <c r="L9" s="94"/>
      <c r="M9" s="94"/>
      <c r="Q9" s="133" t="s">
        <v>74</v>
      </c>
      <c r="R9" s="133"/>
      <c r="S9" s="133"/>
      <c r="T9" s="133"/>
      <c r="U9" s="133" t="s">
        <v>76</v>
      </c>
      <c r="V9" s="133"/>
      <c r="W9" s="133" t="s">
        <v>176</v>
      </c>
      <c r="X9" s="133" t="s">
        <v>5</v>
      </c>
      <c r="Y9" s="135" t="s">
        <v>196</v>
      </c>
      <c r="Z9" s="135" t="s">
        <v>242</v>
      </c>
      <c r="AA9" s="135"/>
      <c r="AB9" s="135"/>
      <c r="AC9" s="135" t="s">
        <v>273</v>
      </c>
      <c r="AD9" s="135"/>
      <c r="AE9" s="135" t="s">
        <v>293</v>
      </c>
      <c r="AF9" s="135"/>
      <c r="AG9" s="135"/>
      <c r="AH9" s="137"/>
    </row>
    <row r="10" spans="1:34" ht="40.5" customHeight="1" x14ac:dyDescent="0.45">
      <c r="A10" s="73" t="s">
        <v>45</v>
      </c>
      <c r="B10" s="270" t="s">
        <v>380</v>
      </c>
      <c r="C10" s="270"/>
      <c r="D10" s="73" t="s">
        <v>53</v>
      </c>
      <c r="E10" s="270" t="s">
        <v>381</v>
      </c>
      <c r="F10" s="270"/>
      <c r="G10" s="73" t="s">
        <v>320</v>
      </c>
      <c r="H10" s="180" t="s">
        <v>384</v>
      </c>
      <c r="I10" s="99"/>
      <c r="J10" s="102"/>
      <c r="K10" s="102"/>
      <c r="L10" s="94"/>
      <c r="M10" s="94"/>
      <c r="Q10" s="138" t="s">
        <v>77</v>
      </c>
      <c r="R10" s="133"/>
      <c r="S10" s="133"/>
      <c r="T10" s="133"/>
      <c r="U10" s="133" t="s">
        <v>79</v>
      </c>
      <c r="V10" s="133"/>
      <c r="W10" s="133"/>
      <c r="X10" s="133" t="s">
        <v>80</v>
      </c>
      <c r="Y10" s="135"/>
      <c r="Z10" s="135" t="s">
        <v>243</v>
      </c>
      <c r="AA10" s="135"/>
      <c r="AB10" s="135"/>
      <c r="AC10" s="135" t="s">
        <v>274</v>
      </c>
      <c r="AD10" s="135"/>
      <c r="AE10" s="135" t="s">
        <v>294</v>
      </c>
      <c r="AF10" s="135"/>
      <c r="AG10" s="135"/>
      <c r="AH10" s="137"/>
    </row>
    <row r="11" spans="1:34" ht="43.2" x14ac:dyDescent="0.45">
      <c r="A11" s="73" t="s">
        <v>279</v>
      </c>
      <c r="B11" s="270" t="s">
        <v>382</v>
      </c>
      <c r="C11" s="270"/>
      <c r="D11" s="73" t="s">
        <v>280</v>
      </c>
      <c r="E11" s="270" t="s">
        <v>383</v>
      </c>
      <c r="F11" s="270"/>
      <c r="G11" s="74" t="s">
        <v>321</v>
      </c>
      <c r="H11" s="181" t="s">
        <v>69</v>
      </c>
      <c r="I11" s="99"/>
      <c r="J11" s="103"/>
      <c r="K11" s="103"/>
      <c r="L11" s="94"/>
      <c r="M11" s="94"/>
      <c r="Q11" s="138" t="s">
        <v>81</v>
      </c>
      <c r="R11" s="133"/>
      <c r="S11" s="133"/>
      <c r="T11" s="133"/>
      <c r="U11" s="133" t="s">
        <v>83</v>
      </c>
      <c r="V11" s="133"/>
      <c r="W11" s="133"/>
      <c r="X11" s="133" t="s">
        <v>149</v>
      </c>
      <c r="Y11" s="135"/>
      <c r="Z11" s="135" t="s">
        <v>244</v>
      </c>
      <c r="AA11" s="135"/>
      <c r="AB11" s="135"/>
      <c r="AC11" s="135" t="s">
        <v>276</v>
      </c>
      <c r="AD11" s="135"/>
      <c r="AE11" s="135" t="s">
        <v>295</v>
      </c>
      <c r="AF11" s="135"/>
      <c r="AG11" s="135"/>
      <c r="AH11" s="137"/>
    </row>
    <row r="12" spans="1:34" ht="37.950000000000003" customHeight="1" x14ac:dyDescent="0.45">
      <c r="A12" s="259" t="s">
        <v>235</v>
      </c>
      <c r="B12" s="259"/>
      <c r="C12" s="75" t="s">
        <v>250</v>
      </c>
      <c r="D12" s="75" t="s">
        <v>249</v>
      </c>
      <c r="E12" s="75" t="s">
        <v>285</v>
      </c>
      <c r="F12" s="75" t="s">
        <v>48</v>
      </c>
      <c r="G12" s="259" t="s">
        <v>96</v>
      </c>
      <c r="H12" s="259"/>
      <c r="I12" s="99"/>
      <c r="J12" s="103"/>
      <c r="K12" s="103"/>
      <c r="L12" s="94"/>
      <c r="M12" s="94"/>
      <c r="Q12" s="133"/>
      <c r="R12" s="133"/>
      <c r="S12" s="133"/>
      <c r="T12" s="133"/>
      <c r="U12" s="133" t="s">
        <v>86</v>
      </c>
      <c r="V12" s="133"/>
      <c r="W12" s="133"/>
      <c r="X12" s="133" t="s">
        <v>7</v>
      </c>
      <c r="Y12" s="135"/>
      <c r="Z12" s="135" t="s">
        <v>245</v>
      </c>
      <c r="AA12" s="135"/>
      <c r="AB12" s="135"/>
      <c r="AC12" s="135" t="s">
        <v>275</v>
      </c>
      <c r="AD12" s="135"/>
      <c r="AE12" s="135" t="s">
        <v>296</v>
      </c>
      <c r="AF12" s="135"/>
      <c r="AG12" s="135"/>
      <c r="AH12" s="137"/>
    </row>
    <row r="13" spans="1:34" ht="72" customHeight="1" x14ac:dyDescent="0.45">
      <c r="A13" s="269" t="s">
        <v>239</v>
      </c>
      <c r="B13" s="269"/>
      <c r="C13" s="195" t="s">
        <v>283</v>
      </c>
      <c r="D13" s="195">
        <v>20000</v>
      </c>
      <c r="E13" s="194" t="s">
        <v>60</v>
      </c>
      <c r="F13" s="196" t="s">
        <v>89</v>
      </c>
      <c r="G13" s="269" t="s">
        <v>385</v>
      </c>
      <c r="H13" s="269"/>
      <c r="I13" s="99"/>
      <c r="J13" s="103"/>
      <c r="K13" s="103"/>
      <c r="L13" s="94"/>
      <c r="M13" s="94"/>
      <c r="Q13" s="133"/>
      <c r="R13" s="133"/>
      <c r="S13" s="133"/>
      <c r="T13" s="133"/>
      <c r="U13" s="133" t="s">
        <v>88</v>
      </c>
      <c r="V13" s="133"/>
      <c r="W13" s="133"/>
      <c r="X13" s="133" t="s">
        <v>84</v>
      </c>
      <c r="Y13" s="135"/>
      <c r="Z13" s="135" t="s">
        <v>246</v>
      </c>
      <c r="AA13" s="135"/>
      <c r="AB13" s="135"/>
      <c r="AC13" s="135"/>
      <c r="AD13" s="135"/>
      <c r="AE13" s="135" t="s">
        <v>297</v>
      </c>
      <c r="AF13" s="135"/>
      <c r="AG13" s="135"/>
      <c r="AH13" s="137"/>
    </row>
    <row r="14" spans="1:34" ht="54" customHeight="1" x14ac:dyDescent="0.45">
      <c r="A14" s="75" t="s">
        <v>301</v>
      </c>
      <c r="B14" s="75" t="s">
        <v>372</v>
      </c>
      <c r="C14" s="75" t="s">
        <v>46</v>
      </c>
      <c r="D14" s="259" t="s">
        <v>373</v>
      </c>
      <c r="E14" s="259"/>
      <c r="F14" s="259" t="s">
        <v>374</v>
      </c>
      <c r="G14" s="259"/>
      <c r="H14" s="259"/>
      <c r="I14" s="90"/>
      <c r="J14" s="100"/>
      <c r="K14" s="100"/>
      <c r="L14" s="94"/>
      <c r="M14" s="94"/>
      <c r="N14" s="139"/>
      <c r="Q14" s="133"/>
      <c r="R14" s="138"/>
      <c r="S14" s="138"/>
      <c r="T14" s="138"/>
      <c r="U14" s="138"/>
      <c r="V14" s="133"/>
      <c r="W14" s="133"/>
      <c r="X14" s="133" t="s">
        <v>179</v>
      </c>
      <c r="Y14" s="135"/>
      <c r="Z14" s="135" t="s">
        <v>247</v>
      </c>
      <c r="AA14" s="135"/>
      <c r="AB14" s="135"/>
      <c r="AC14" s="135"/>
      <c r="AD14" s="135"/>
      <c r="AE14" s="135" t="s">
        <v>298</v>
      </c>
      <c r="AF14" s="135"/>
      <c r="AG14" s="135"/>
      <c r="AH14" s="137"/>
    </row>
    <row r="15" spans="1:34" ht="72" customHeight="1" x14ac:dyDescent="0.45">
      <c r="A15" s="182" t="s">
        <v>386</v>
      </c>
      <c r="B15" s="182" t="s">
        <v>387</v>
      </c>
      <c r="C15" s="201" t="s">
        <v>87</v>
      </c>
      <c r="D15" s="269" t="s">
        <v>387</v>
      </c>
      <c r="E15" s="269"/>
      <c r="F15" s="269" t="s">
        <v>387</v>
      </c>
      <c r="G15" s="269"/>
      <c r="H15" s="269"/>
      <c r="I15" s="90"/>
      <c r="J15" s="104"/>
      <c r="K15" s="100"/>
      <c r="L15" s="100"/>
      <c r="M15" s="100"/>
      <c r="Q15" s="133"/>
      <c r="R15" s="138"/>
      <c r="S15" s="138"/>
      <c r="T15" s="138"/>
      <c r="U15" s="138"/>
      <c r="V15" s="133"/>
      <c r="W15" s="133"/>
      <c r="X15" s="133" t="s">
        <v>178</v>
      </c>
      <c r="Y15" s="135"/>
      <c r="Z15" s="135" t="s">
        <v>248</v>
      </c>
      <c r="AA15" s="135"/>
      <c r="AB15" s="135"/>
      <c r="AC15" s="135"/>
      <c r="AD15" s="135"/>
      <c r="AE15" s="135" t="s">
        <v>299</v>
      </c>
      <c r="AF15" s="135"/>
      <c r="AG15" s="135"/>
      <c r="AH15" s="137"/>
    </row>
    <row r="16" spans="1:34" ht="96.6" customHeight="1" x14ac:dyDescent="0.3">
      <c r="A16" s="75" t="s">
        <v>197</v>
      </c>
      <c r="B16" s="75" t="s">
        <v>357</v>
      </c>
      <c r="C16" s="75" t="s">
        <v>347</v>
      </c>
      <c r="D16" s="259" t="s">
        <v>302</v>
      </c>
      <c r="E16" s="259"/>
      <c r="F16" s="259"/>
      <c r="G16" s="75" t="s">
        <v>345</v>
      </c>
      <c r="H16" s="75" t="s">
        <v>370</v>
      </c>
      <c r="I16" s="104"/>
      <c r="J16" s="105"/>
      <c r="K16" s="106"/>
      <c r="L16" s="64"/>
      <c r="M16" s="94"/>
      <c r="Q16" s="133"/>
      <c r="R16" s="138"/>
      <c r="S16" s="138"/>
      <c r="T16" s="138"/>
      <c r="U16" s="138"/>
      <c r="V16" s="133"/>
      <c r="W16" s="133"/>
      <c r="X16" s="133" t="s">
        <v>176</v>
      </c>
      <c r="Y16" s="135"/>
      <c r="Z16" s="135" t="s">
        <v>176</v>
      </c>
      <c r="AA16" s="135"/>
      <c r="AB16" s="135"/>
      <c r="AC16" s="135"/>
      <c r="AD16" s="135"/>
      <c r="AE16" s="135" t="s">
        <v>300</v>
      </c>
      <c r="AF16" s="135"/>
      <c r="AG16" s="135"/>
      <c r="AH16" s="137"/>
    </row>
    <row r="17" spans="1:34" ht="34.950000000000003" customHeight="1" thickBot="1" x14ac:dyDescent="0.35">
      <c r="A17" s="268" t="s">
        <v>176</v>
      </c>
      <c r="B17" s="199" t="s">
        <v>388</v>
      </c>
      <c r="C17" s="270">
        <v>20</v>
      </c>
      <c r="D17" s="270" t="s">
        <v>377</v>
      </c>
      <c r="E17" s="270"/>
      <c r="F17" s="270"/>
      <c r="G17" s="268" t="s">
        <v>318</v>
      </c>
      <c r="H17" s="269" t="s">
        <v>318</v>
      </c>
      <c r="I17" s="104"/>
      <c r="J17" s="107"/>
      <c r="K17" s="108"/>
      <c r="L17" s="109"/>
      <c r="M17" s="110"/>
      <c r="O17" s="140"/>
      <c r="Q17" s="133"/>
      <c r="R17" s="138"/>
      <c r="S17" s="138"/>
      <c r="T17" s="138"/>
      <c r="U17" s="138"/>
      <c r="V17" s="133"/>
      <c r="W17" s="133"/>
      <c r="X17" s="133" t="s">
        <v>148</v>
      </c>
      <c r="Y17" s="135"/>
      <c r="Z17" s="135"/>
      <c r="AA17" s="135"/>
      <c r="AB17" s="135"/>
      <c r="AC17" s="135"/>
      <c r="AD17" s="135"/>
      <c r="AE17" s="135" t="s">
        <v>318</v>
      </c>
      <c r="AF17" s="135"/>
      <c r="AG17" s="135"/>
      <c r="AH17" s="137"/>
    </row>
    <row r="18" spans="1:34" ht="34.950000000000003" customHeight="1" thickTop="1" x14ac:dyDescent="0.45">
      <c r="A18" s="268"/>
      <c r="B18" s="199" t="s">
        <v>389</v>
      </c>
      <c r="C18" s="270"/>
      <c r="D18" s="270"/>
      <c r="E18" s="270"/>
      <c r="F18" s="270"/>
      <c r="G18" s="268"/>
      <c r="H18" s="269"/>
      <c r="I18" s="104"/>
      <c r="J18" s="104"/>
      <c r="K18" s="100"/>
      <c r="L18" s="110"/>
      <c r="M18" s="110"/>
      <c r="O18" s="140"/>
      <c r="Q18" s="133"/>
      <c r="R18" s="138"/>
      <c r="S18" s="138"/>
      <c r="T18" s="138"/>
      <c r="U18" s="138"/>
      <c r="V18" s="133"/>
      <c r="W18" s="133"/>
      <c r="X18" s="134"/>
      <c r="Y18" s="135"/>
      <c r="Z18" s="135"/>
      <c r="AA18" s="135"/>
      <c r="AB18" s="135"/>
      <c r="AC18" s="135"/>
      <c r="AD18" s="135"/>
      <c r="AE18" s="135"/>
      <c r="AF18" s="135"/>
      <c r="AG18" s="135"/>
      <c r="AH18" s="137"/>
    </row>
    <row r="19" spans="1:34" ht="34.950000000000003" customHeight="1" x14ac:dyDescent="0.45">
      <c r="A19" s="268"/>
      <c r="B19" s="199"/>
      <c r="C19" s="270"/>
      <c r="D19" s="270"/>
      <c r="E19" s="270"/>
      <c r="F19" s="270"/>
      <c r="G19" s="268"/>
      <c r="H19" s="269"/>
      <c r="I19" s="104"/>
      <c r="J19" s="104"/>
      <c r="K19" s="226"/>
      <c r="L19" s="110"/>
      <c r="M19" s="110"/>
      <c r="N19" s="140"/>
      <c r="O19" s="140"/>
      <c r="P19" s="140"/>
      <c r="S19" s="142"/>
      <c r="T19" s="142"/>
      <c r="U19" s="142"/>
      <c r="V19" s="142"/>
      <c r="Z19" s="141"/>
      <c r="AA19" s="141"/>
      <c r="AB19" s="141"/>
      <c r="AC19" s="141"/>
    </row>
    <row r="20" spans="1:34" ht="28.95" customHeight="1" thickBot="1" x14ac:dyDescent="0.35">
      <c r="A20" s="111"/>
      <c r="B20" s="111"/>
      <c r="C20" s="111"/>
      <c r="D20" s="111"/>
      <c r="E20" s="111"/>
      <c r="F20" s="111"/>
      <c r="G20" s="111"/>
      <c r="H20" s="111"/>
      <c r="I20" s="111"/>
      <c r="J20" s="111"/>
      <c r="K20" s="111"/>
      <c r="L20" s="111"/>
      <c r="M20" s="111"/>
      <c r="N20" s="140"/>
      <c r="O20" s="140"/>
      <c r="P20" s="140"/>
      <c r="Q20" s="285" t="s">
        <v>224</v>
      </c>
      <c r="R20" s="286"/>
      <c r="S20" s="286"/>
      <c r="T20" s="286"/>
      <c r="U20" s="286"/>
      <c r="V20" s="286"/>
      <c r="W20" s="143"/>
      <c r="X20" s="143"/>
      <c r="Y20" s="143"/>
    </row>
    <row r="21" spans="1:34" ht="28.95" customHeight="1" thickTop="1" x14ac:dyDescent="0.3">
      <c r="A21" s="94"/>
      <c r="B21" s="94"/>
      <c r="C21" s="94"/>
      <c r="D21" s="94"/>
      <c r="E21" s="94"/>
      <c r="F21" s="94"/>
      <c r="G21" s="94"/>
      <c r="H21" s="94"/>
      <c r="I21" s="94"/>
      <c r="J21" s="94"/>
      <c r="K21" s="94"/>
      <c r="L21" s="94"/>
      <c r="M21" s="94"/>
      <c r="N21" s="140"/>
      <c r="O21" s="140"/>
      <c r="P21" s="140"/>
      <c r="Q21" s="144" t="s">
        <v>197</v>
      </c>
      <c r="R21" s="144" t="s">
        <v>218</v>
      </c>
      <c r="S21" s="144" t="s">
        <v>21</v>
      </c>
      <c r="T21" s="144" t="s">
        <v>227</v>
      </c>
      <c r="U21" s="144" t="s">
        <v>220</v>
      </c>
      <c r="V21" s="144" t="s">
        <v>22</v>
      </c>
      <c r="AB21" s="145"/>
      <c r="AC21" s="145"/>
    </row>
    <row r="22" spans="1:34" ht="51" customHeight="1" x14ac:dyDescent="0.3">
      <c r="A22" s="260" t="s">
        <v>358</v>
      </c>
      <c r="B22" s="260"/>
      <c r="C22" s="260"/>
      <c r="D22" s="260"/>
      <c r="E22" s="260"/>
      <c r="F22" s="260"/>
      <c r="G22" s="260"/>
      <c r="H22" s="260"/>
      <c r="I22" s="260"/>
      <c r="J22" s="94"/>
      <c r="K22" s="112"/>
      <c r="L22" s="94"/>
      <c r="M22" s="94"/>
      <c r="N22" s="140"/>
      <c r="P22" s="140"/>
      <c r="Q22" s="138" t="s">
        <v>208</v>
      </c>
      <c r="R22" s="146">
        <v>0.92200000000000004</v>
      </c>
      <c r="S22" s="146" t="s">
        <v>219</v>
      </c>
      <c r="T22" s="146" t="s">
        <v>4</v>
      </c>
      <c r="U22" s="146" t="s">
        <v>4</v>
      </c>
      <c r="V22" s="134">
        <v>10</v>
      </c>
      <c r="AB22" s="145"/>
      <c r="AC22" s="145"/>
    </row>
    <row r="23" spans="1:34" ht="29.4" customHeight="1" x14ac:dyDescent="0.3">
      <c r="A23" s="266" t="s">
        <v>365</v>
      </c>
      <c r="B23" s="266"/>
      <c r="C23" s="266"/>
      <c r="D23" s="266"/>
      <c r="E23" s="266"/>
      <c r="F23" s="266"/>
      <c r="G23" s="266"/>
      <c r="H23" s="266"/>
      <c r="I23" s="266"/>
      <c r="J23" s="94"/>
      <c r="K23" s="113"/>
      <c r="L23" s="94"/>
      <c r="M23" s="94"/>
      <c r="N23" s="140"/>
      <c r="P23" s="140"/>
      <c r="Q23" s="138" t="s">
        <v>209</v>
      </c>
      <c r="R23" s="146">
        <v>0.85</v>
      </c>
      <c r="S23" s="146" t="s">
        <v>219</v>
      </c>
      <c r="T23" s="146" t="s">
        <v>4</v>
      </c>
      <c r="U23" s="146" t="s">
        <v>4</v>
      </c>
      <c r="V23" s="134">
        <v>6</v>
      </c>
      <c r="AB23" s="145"/>
      <c r="AC23" s="145"/>
    </row>
    <row r="24" spans="1:34" ht="19.2" customHeight="1" x14ac:dyDescent="0.3">
      <c r="A24" s="77" t="s">
        <v>191</v>
      </c>
      <c r="B24" s="77"/>
      <c r="C24" s="267" t="s">
        <v>147</v>
      </c>
      <c r="D24" s="267"/>
      <c r="E24" s="267"/>
      <c r="F24" s="267"/>
      <c r="G24" s="267"/>
      <c r="H24" s="267"/>
      <c r="I24" s="267"/>
      <c r="J24" s="94"/>
      <c r="K24" s="114"/>
      <c r="L24" s="94"/>
      <c r="M24" s="94"/>
      <c r="N24" s="140"/>
      <c r="P24" s="140"/>
      <c r="Q24" s="138" t="s">
        <v>210</v>
      </c>
      <c r="R24" s="146">
        <v>0.6</v>
      </c>
      <c r="S24" s="146" t="s">
        <v>219</v>
      </c>
      <c r="T24" s="146" t="s">
        <v>4</v>
      </c>
      <c r="U24" s="146" t="s">
        <v>4</v>
      </c>
      <c r="V24" s="134">
        <v>5</v>
      </c>
      <c r="AB24" s="145"/>
      <c r="AC24" s="145"/>
    </row>
    <row r="25" spans="1:34" ht="37.950000000000003" customHeight="1" x14ac:dyDescent="0.3">
      <c r="A25" s="78"/>
      <c r="B25" s="78"/>
      <c r="C25" s="81" t="s">
        <v>4</v>
      </c>
      <c r="D25" s="81" t="s">
        <v>194</v>
      </c>
      <c r="E25" s="81" t="s">
        <v>322</v>
      </c>
      <c r="F25" s="81" t="s">
        <v>323</v>
      </c>
      <c r="G25" s="81" t="s">
        <v>324</v>
      </c>
      <c r="H25" s="81" t="s">
        <v>196</v>
      </c>
      <c r="I25" s="81" t="s">
        <v>150</v>
      </c>
      <c r="J25" s="94"/>
      <c r="K25" s="115"/>
      <c r="L25" s="94"/>
      <c r="M25" s="94"/>
      <c r="N25" s="140"/>
      <c r="P25" s="140"/>
      <c r="Q25" s="138" t="s">
        <v>211</v>
      </c>
      <c r="R25" s="146">
        <v>0.73</v>
      </c>
      <c r="S25" s="146" t="s">
        <v>219</v>
      </c>
      <c r="T25" s="146" t="s">
        <v>4</v>
      </c>
      <c r="U25" s="146" t="s">
        <v>4</v>
      </c>
      <c r="V25" s="134">
        <v>6</v>
      </c>
      <c r="AB25" s="145"/>
      <c r="AC25" s="145"/>
    </row>
    <row r="26" spans="1:34" ht="28.8" x14ac:dyDescent="0.3">
      <c r="A26" s="83" t="s">
        <v>181</v>
      </c>
      <c r="B26" s="79" t="s">
        <v>4</v>
      </c>
      <c r="C26" s="80">
        <f>SUM(D26:I26)</f>
        <v>0</v>
      </c>
      <c r="D26" s="183"/>
      <c r="E26" s="183"/>
      <c r="F26" s="183"/>
      <c r="G26" s="183"/>
      <c r="H26" s="183"/>
      <c r="I26" s="183"/>
      <c r="J26" s="94"/>
      <c r="K26" s="116"/>
      <c r="L26" s="94"/>
      <c r="M26" s="94"/>
      <c r="N26" s="140"/>
      <c r="P26" s="140"/>
      <c r="Q26" s="138" t="s">
        <v>213</v>
      </c>
      <c r="R26" s="146">
        <v>0.92</v>
      </c>
      <c r="S26" s="146" t="s">
        <v>219</v>
      </c>
      <c r="T26" s="146" t="s">
        <v>4</v>
      </c>
      <c r="U26" s="146" t="s">
        <v>4</v>
      </c>
      <c r="V26" s="134">
        <v>5</v>
      </c>
      <c r="AB26" s="145"/>
      <c r="AC26" s="145"/>
    </row>
    <row r="27" spans="1:34" ht="15.6" customHeight="1" x14ac:dyDescent="0.3">
      <c r="A27" s="292" t="s">
        <v>368</v>
      </c>
      <c r="B27" s="293"/>
      <c r="C27" s="293"/>
      <c r="D27" s="293"/>
      <c r="E27" s="293"/>
      <c r="F27" s="293"/>
      <c r="G27" s="293"/>
      <c r="H27" s="293"/>
      <c r="I27" s="294"/>
      <c r="J27" s="94"/>
      <c r="K27" s="116"/>
      <c r="L27" s="94"/>
      <c r="M27" s="94"/>
      <c r="N27" s="140"/>
      <c r="P27" s="140"/>
      <c r="Q27" s="138" t="s">
        <v>212</v>
      </c>
      <c r="R27" s="146">
        <v>0.71</v>
      </c>
      <c r="S27" s="146" t="s">
        <v>219</v>
      </c>
      <c r="T27" s="146" t="s">
        <v>4</v>
      </c>
      <c r="U27" s="146" t="s">
        <v>4</v>
      </c>
      <c r="V27" s="134">
        <v>6</v>
      </c>
      <c r="AB27" s="145"/>
      <c r="AC27" s="145"/>
    </row>
    <row r="28" spans="1:34" ht="38.4" customHeight="1" x14ac:dyDescent="0.3">
      <c r="A28" s="295"/>
      <c r="B28" s="296"/>
      <c r="C28" s="296"/>
      <c r="D28" s="296"/>
      <c r="E28" s="296"/>
      <c r="F28" s="296"/>
      <c r="G28" s="296"/>
      <c r="H28" s="296"/>
      <c r="I28" s="297"/>
      <c r="J28" s="94"/>
      <c r="K28" s="117"/>
      <c r="L28" s="94"/>
      <c r="M28" s="94"/>
      <c r="N28" s="140"/>
      <c r="P28" s="140"/>
      <c r="Q28" s="138" t="s">
        <v>176</v>
      </c>
      <c r="R28" s="146"/>
      <c r="S28" s="146"/>
      <c r="T28" s="146"/>
      <c r="U28" s="147"/>
      <c r="V28" s="134"/>
      <c r="AB28" s="145"/>
      <c r="AC28" s="145"/>
    </row>
    <row r="29" spans="1:34" ht="28.95" customHeight="1" x14ac:dyDescent="0.3">
      <c r="A29" s="248" t="s">
        <v>230</v>
      </c>
      <c r="B29" s="82" t="s">
        <v>4</v>
      </c>
      <c r="C29" s="80">
        <f>SUM(D29:I29)</f>
        <v>85</v>
      </c>
      <c r="D29" s="184">
        <v>5</v>
      </c>
      <c r="E29" s="184">
        <v>10</v>
      </c>
      <c r="F29" s="184">
        <v>10</v>
      </c>
      <c r="G29" s="184">
        <v>20</v>
      </c>
      <c r="H29" s="184">
        <v>40</v>
      </c>
      <c r="I29" s="184">
        <v>0</v>
      </c>
      <c r="J29" s="94"/>
      <c r="K29" s="110"/>
      <c r="L29" s="94"/>
      <c r="M29" s="94"/>
      <c r="N29" s="140"/>
      <c r="P29" s="140"/>
      <c r="Q29" s="142"/>
      <c r="R29" s="142"/>
      <c r="S29" s="142"/>
      <c r="T29" s="142"/>
      <c r="U29" s="142"/>
      <c r="V29" s="142"/>
    </row>
    <row r="30" spans="1:34" ht="28.95" customHeight="1" x14ac:dyDescent="0.3">
      <c r="A30" s="249"/>
      <c r="B30" s="82" t="s">
        <v>58</v>
      </c>
      <c r="C30" s="80">
        <f t="shared" ref="C30:C43" si="0">SUM(D30:I30)</f>
        <v>0</v>
      </c>
      <c r="D30" s="183"/>
      <c r="E30" s="183"/>
      <c r="F30" s="183"/>
      <c r="G30" s="183"/>
      <c r="H30" s="183"/>
      <c r="I30" s="183"/>
      <c r="J30" s="94"/>
      <c r="K30" s="235"/>
      <c r="L30" s="94"/>
      <c r="M30" s="94"/>
      <c r="N30" s="140"/>
      <c r="P30" s="148" t="s">
        <v>197</v>
      </c>
      <c r="Q30" s="148" t="s">
        <v>222</v>
      </c>
      <c r="R30" s="148" t="s">
        <v>223</v>
      </c>
      <c r="S30" s="148" t="s">
        <v>215</v>
      </c>
      <c r="T30" s="148" t="s">
        <v>33</v>
      </c>
      <c r="U30" s="148" t="s">
        <v>34</v>
      </c>
      <c r="V30" s="148" t="s">
        <v>35</v>
      </c>
      <c r="W30" s="148" t="s">
        <v>36</v>
      </c>
      <c r="X30" s="148" t="s">
        <v>226</v>
      </c>
      <c r="Y30" s="148" t="s">
        <v>37</v>
      </c>
      <c r="Z30" s="148" t="s">
        <v>38</v>
      </c>
      <c r="AB30" s="145"/>
      <c r="AC30" s="145"/>
    </row>
    <row r="31" spans="1:34" ht="28.95" customHeight="1" x14ac:dyDescent="0.3">
      <c r="A31" s="249"/>
      <c r="B31" s="82" t="s">
        <v>62</v>
      </c>
      <c r="C31" s="80">
        <f t="shared" si="0"/>
        <v>0</v>
      </c>
      <c r="D31" s="183"/>
      <c r="E31" s="183"/>
      <c r="F31" s="183"/>
      <c r="G31" s="183"/>
      <c r="H31" s="183"/>
      <c r="I31" s="183"/>
      <c r="J31" s="94"/>
      <c r="K31" s="235"/>
      <c r="L31" s="94"/>
      <c r="M31" s="94"/>
      <c r="N31" s="140"/>
      <c r="P31" s="274" t="s">
        <v>231</v>
      </c>
      <c r="Q31" s="149" t="s">
        <v>4</v>
      </c>
      <c r="R31" s="134" t="str">
        <f>C79</f>
        <v>All</v>
      </c>
      <c r="S31" s="149" t="str">
        <f>B17</f>
        <v>New Crosswalk</v>
      </c>
      <c r="T31" s="149">
        <f>VLOOKUP(C79,$B$29:$H$43,2,FALSE)</f>
        <v>85</v>
      </c>
      <c r="U31" s="150">
        <f>T31/$L$62</f>
        <v>17</v>
      </c>
      <c r="V31" s="150">
        <f>$B$79*U31</f>
        <v>10.199999999999999</v>
      </c>
      <c r="W31" s="150">
        <f>U31-V31</f>
        <v>6.8000000000000007</v>
      </c>
      <c r="X31" s="151">
        <f>VLOOKUP(R31,'Crash Costs'!$B$7:$L$23,2, FALSE)</f>
        <v>194546</v>
      </c>
      <c r="Y31" s="151">
        <f>IF($B$79 &gt; 0, W31*X31, "CHECK CMF VALUE")</f>
        <v>1322912.8</v>
      </c>
      <c r="Z31" s="152">
        <f>Y31*(((1+$M$62)^$B$62)-1)/($M$62*((1+$M$62)^$B$62))</f>
        <v>8242121.069084404</v>
      </c>
      <c r="AB31" s="145"/>
      <c r="AC31" s="145"/>
    </row>
    <row r="32" spans="1:34" ht="28.95" customHeight="1" x14ac:dyDescent="0.3">
      <c r="A32" s="249"/>
      <c r="B32" s="82" t="s">
        <v>66</v>
      </c>
      <c r="C32" s="80">
        <f t="shared" si="0"/>
        <v>0</v>
      </c>
      <c r="D32" s="183"/>
      <c r="E32" s="183"/>
      <c r="F32" s="183"/>
      <c r="G32" s="183"/>
      <c r="H32" s="183"/>
      <c r="I32" s="183"/>
      <c r="J32" s="94"/>
      <c r="K32" s="235"/>
      <c r="L32" s="94"/>
      <c r="M32" s="94"/>
      <c r="N32" s="140"/>
      <c r="P32" s="275"/>
      <c r="Q32" s="149" t="s">
        <v>4</v>
      </c>
      <c r="R32" s="134" t="str">
        <f>C80</f>
        <v>All</v>
      </c>
      <c r="S32" s="149" t="str">
        <f t="shared" ref="S32:S33" si="1">B18</f>
        <v>Pedestrian Signal Head</v>
      </c>
      <c r="T32" s="149">
        <f>VLOOKUP(C80,$B$29:$H$43,2,FALSE)</f>
        <v>85</v>
      </c>
      <c r="U32" s="150">
        <f t="shared" ref="U32:U34" si="2">T32/$L$62</f>
        <v>17</v>
      </c>
      <c r="V32" s="150">
        <f>$B$80*U32</f>
        <v>10.199999999999999</v>
      </c>
      <c r="W32" s="150">
        <f t="shared" ref="W32:W33" si="3">U32-V32</f>
        <v>6.8000000000000007</v>
      </c>
      <c r="X32" s="151">
        <f>VLOOKUP(R32,'Crash Costs'!$B$7:$L$23,2, FALSE)</f>
        <v>194546</v>
      </c>
      <c r="Y32" s="151">
        <f>IF($B$79 &gt; 0, W32*X32, "CHECK CMF VALUE")</f>
        <v>1322912.8</v>
      </c>
      <c r="Z32" s="152">
        <f>Y32*(((1+$M$62)^$B$63)-1)/($M$62*((1+$M$62)^$B$63))</f>
        <v>19681601.9245748</v>
      </c>
      <c r="AB32" s="145"/>
      <c r="AC32" s="145"/>
    </row>
    <row r="33" spans="1:29" ht="28.95" customHeight="1" x14ac:dyDescent="0.3">
      <c r="A33" s="249"/>
      <c r="B33" s="82" t="s">
        <v>101</v>
      </c>
      <c r="C33" s="80">
        <f t="shared" si="0"/>
        <v>0</v>
      </c>
      <c r="D33" s="183"/>
      <c r="E33" s="183"/>
      <c r="F33" s="183"/>
      <c r="G33" s="183"/>
      <c r="H33" s="183"/>
      <c r="I33" s="183"/>
      <c r="J33" s="94"/>
      <c r="K33" s="235"/>
      <c r="L33" s="94"/>
      <c r="M33" s="94"/>
      <c r="N33" s="140"/>
      <c r="P33" s="276"/>
      <c r="Q33" s="149" t="s">
        <v>4</v>
      </c>
      <c r="R33" s="149" t="str">
        <f>C81</f>
        <v>#N/A</v>
      </c>
      <c r="S33" s="149">
        <f t="shared" si="1"/>
        <v>0</v>
      </c>
      <c r="T33" s="149" t="e">
        <f>VLOOKUP(C81,$B$29:$H$43,2,FALSE)</f>
        <v>#N/A</v>
      </c>
      <c r="U33" s="150" t="e">
        <f t="shared" si="2"/>
        <v>#N/A</v>
      </c>
      <c r="V33" s="150" t="e">
        <f>$B$81*U33</f>
        <v>#VALUE!</v>
      </c>
      <c r="W33" s="150" t="e">
        <f t="shared" si="3"/>
        <v>#N/A</v>
      </c>
      <c r="X33" s="151" t="e">
        <f>VLOOKUP(R33,'Crash Costs'!$B$7:$L$23,2, FALSE)</f>
        <v>#N/A</v>
      </c>
      <c r="Y33" s="151" t="e">
        <f>IF($B$79 &gt; 0, W33*X33, "CHECK CMF VALUE")</f>
        <v>#N/A</v>
      </c>
      <c r="Z33" s="152" t="e">
        <f>Y33*(((1+$M$62)^$B$64)-1)/($M$62*((1+$M$62)^$B$64))</f>
        <v>#N/A</v>
      </c>
      <c r="AB33" s="145"/>
      <c r="AC33" s="145"/>
    </row>
    <row r="34" spans="1:29" ht="28.95" customHeight="1" x14ac:dyDescent="0.3">
      <c r="A34" s="249"/>
      <c r="B34" s="82" t="s">
        <v>9</v>
      </c>
      <c r="C34" s="80">
        <f t="shared" si="0"/>
        <v>0</v>
      </c>
      <c r="D34" s="183"/>
      <c r="E34" s="183"/>
      <c r="F34" s="183"/>
      <c r="G34" s="183"/>
      <c r="H34" s="183"/>
      <c r="I34" s="183"/>
      <c r="J34" s="94"/>
      <c r="K34" s="235"/>
      <c r="L34" s="94"/>
      <c r="M34" s="94"/>
      <c r="N34" s="140"/>
      <c r="P34" s="153" t="s">
        <v>229</v>
      </c>
      <c r="Q34" s="149" t="s">
        <v>4</v>
      </c>
      <c r="R34" s="149" t="s">
        <v>4</v>
      </c>
      <c r="S34" s="149" t="str">
        <f>A17</f>
        <v>Other</v>
      </c>
      <c r="T34" s="149">
        <f>VLOOKUP(C79,$B$26:$H$26,2,FALSE)</f>
        <v>0</v>
      </c>
      <c r="U34" s="150">
        <f t="shared" si="2"/>
        <v>0</v>
      </c>
      <c r="V34" s="150">
        <f>B79*U34</f>
        <v>0</v>
      </c>
      <c r="W34" s="150">
        <f t="shared" ref="W34" si="4">U34-V34</f>
        <v>0</v>
      </c>
      <c r="X34" s="151">
        <f>VLOOKUP(R34,'Crash Costs'!$B$7:$L$23,2, FALSE)</f>
        <v>194546</v>
      </c>
      <c r="Y34" s="151">
        <f>IF($B$79 &gt; 0, W34*X34, "CHECK CMF VALUE")</f>
        <v>0</v>
      </c>
      <c r="Z34" s="152">
        <f t="shared" ref="Z34" si="5">Y34*(((1+$M$62)^$B$62)-1)/($M$62*((1+$M$62)^$B$62))</f>
        <v>0</v>
      </c>
      <c r="AB34" s="145"/>
      <c r="AC34" s="145"/>
    </row>
    <row r="35" spans="1:29" ht="28.95" customHeight="1" x14ac:dyDescent="0.3">
      <c r="A35" s="249"/>
      <c r="B35" s="82" t="s">
        <v>5</v>
      </c>
      <c r="C35" s="80">
        <f t="shared" si="0"/>
        <v>0</v>
      </c>
      <c r="D35" s="183"/>
      <c r="E35" s="183"/>
      <c r="F35" s="183"/>
      <c r="G35" s="183"/>
      <c r="H35" s="183"/>
      <c r="I35" s="183"/>
      <c r="J35" s="94"/>
      <c r="K35" s="235"/>
      <c r="L35" s="94"/>
      <c r="M35" s="94"/>
      <c r="N35" s="140"/>
      <c r="Z35" s="141"/>
      <c r="AA35" s="141"/>
      <c r="AB35" s="141"/>
    </row>
    <row r="36" spans="1:29" ht="28.95" customHeight="1" x14ac:dyDescent="0.3">
      <c r="A36" s="249"/>
      <c r="B36" s="82" t="s">
        <v>80</v>
      </c>
      <c r="C36" s="80">
        <f t="shared" si="0"/>
        <v>0</v>
      </c>
      <c r="D36" s="183"/>
      <c r="E36" s="183"/>
      <c r="F36" s="183"/>
      <c r="G36" s="183"/>
      <c r="H36" s="183"/>
      <c r="I36" s="183"/>
      <c r="J36" s="94"/>
      <c r="K36" s="235"/>
      <c r="L36" s="94"/>
      <c r="M36" s="94"/>
      <c r="N36" s="154"/>
      <c r="Z36" s="141"/>
      <c r="AA36" s="141"/>
      <c r="AB36" s="141"/>
    </row>
    <row r="37" spans="1:29" ht="28.95" customHeight="1" x14ac:dyDescent="0.3">
      <c r="A37" s="249"/>
      <c r="B37" s="82" t="s">
        <v>149</v>
      </c>
      <c r="C37" s="80">
        <f t="shared" si="0"/>
        <v>0</v>
      </c>
      <c r="D37" s="183"/>
      <c r="E37" s="183"/>
      <c r="F37" s="183"/>
      <c r="G37" s="183"/>
      <c r="H37" s="183"/>
      <c r="I37" s="183"/>
      <c r="J37" s="94"/>
      <c r="K37" s="235"/>
      <c r="L37" s="94"/>
      <c r="M37" s="110"/>
      <c r="N37" s="154"/>
      <c r="Q37" s="287" t="s">
        <v>94</v>
      </c>
      <c r="R37" s="287"/>
      <c r="S37" s="287"/>
      <c r="T37" s="287"/>
      <c r="U37" s="287"/>
      <c r="Z37" s="141"/>
      <c r="AA37" s="141"/>
      <c r="AB37" s="141"/>
    </row>
    <row r="38" spans="1:29" ht="28.95" customHeight="1" x14ac:dyDescent="0.45">
      <c r="A38" s="249"/>
      <c r="B38" s="82" t="s">
        <v>7</v>
      </c>
      <c r="C38" s="80">
        <f>SUM(D38:I38)</f>
        <v>0</v>
      </c>
      <c r="D38" s="183"/>
      <c r="E38" s="183"/>
      <c r="F38" s="183"/>
      <c r="G38" s="183"/>
      <c r="H38" s="183"/>
      <c r="I38" s="183"/>
      <c r="J38" s="94"/>
      <c r="K38" s="277"/>
      <c r="L38" s="94"/>
      <c r="M38" s="110"/>
      <c r="N38" s="140"/>
      <c r="Q38" s="155" t="s">
        <v>102</v>
      </c>
      <c r="R38" s="155" t="s">
        <v>103</v>
      </c>
      <c r="S38" s="155" t="s">
        <v>49</v>
      </c>
      <c r="T38" s="155" t="s">
        <v>15</v>
      </c>
      <c r="U38" s="155" t="s">
        <v>16</v>
      </c>
      <c r="W38" s="156"/>
      <c r="X38" s="156"/>
      <c r="Y38" s="156"/>
      <c r="Z38" s="157"/>
      <c r="AA38" s="158"/>
    </row>
    <row r="39" spans="1:29" ht="28.95" customHeight="1" x14ac:dyDescent="0.45">
      <c r="A39" s="249"/>
      <c r="B39" s="82" t="s">
        <v>84</v>
      </c>
      <c r="C39" s="80">
        <f t="shared" si="0"/>
        <v>0</v>
      </c>
      <c r="D39" s="183"/>
      <c r="E39" s="183"/>
      <c r="F39" s="183"/>
      <c r="G39" s="183"/>
      <c r="H39" s="183"/>
      <c r="I39" s="183"/>
      <c r="J39" s="94"/>
      <c r="K39" s="277"/>
      <c r="L39" s="94"/>
      <c r="M39" s="94"/>
      <c r="N39" s="140"/>
      <c r="Q39" s="159" t="s">
        <v>146</v>
      </c>
      <c r="R39" s="159" t="s">
        <v>12</v>
      </c>
      <c r="S39" s="160" t="s">
        <v>104</v>
      </c>
      <c r="T39" s="160" t="s">
        <v>105</v>
      </c>
      <c r="U39" s="160" t="s">
        <v>106</v>
      </c>
      <c r="Z39" s="161"/>
      <c r="AA39" s="158"/>
    </row>
    <row r="40" spans="1:29" ht="28.95" customHeight="1" x14ac:dyDescent="0.45">
      <c r="A40" s="249"/>
      <c r="B40" s="82" t="s">
        <v>179</v>
      </c>
      <c r="C40" s="80">
        <f t="shared" si="0"/>
        <v>0</v>
      </c>
      <c r="D40" s="183"/>
      <c r="E40" s="183"/>
      <c r="F40" s="183"/>
      <c r="G40" s="183"/>
      <c r="H40" s="183"/>
      <c r="I40" s="183"/>
      <c r="J40" s="94"/>
      <c r="K40" s="116"/>
      <c r="L40" s="94"/>
      <c r="M40" s="94"/>
      <c r="N40" s="140"/>
      <c r="Q40" s="159" t="s">
        <v>134</v>
      </c>
      <c r="R40" s="159" t="s">
        <v>126</v>
      </c>
      <c r="S40" s="160" t="s">
        <v>19</v>
      </c>
      <c r="T40" s="159" t="s">
        <v>18</v>
      </c>
      <c r="U40" s="160" t="s">
        <v>109</v>
      </c>
      <c r="Z40" s="161"/>
      <c r="AA40" s="158"/>
    </row>
    <row r="41" spans="1:29" ht="28.95" customHeight="1" x14ac:dyDescent="0.3">
      <c r="A41" s="249"/>
      <c r="B41" s="82" t="s">
        <v>178</v>
      </c>
      <c r="C41" s="80">
        <f t="shared" si="0"/>
        <v>0</v>
      </c>
      <c r="D41" s="183"/>
      <c r="E41" s="183"/>
      <c r="F41" s="183"/>
      <c r="G41" s="183"/>
      <c r="H41" s="183"/>
      <c r="I41" s="183"/>
      <c r="J41" s="94"/>
      <c r="K41" s="116"/>
      <c r="L41" s="94"/>
      <c r="M41" s="94"/>
      <c r="N41" s="140"/>
      <c r="Q41" s="160" t="s">
        <v>140</v>
      </c>
      <c r="R41" s="159" t="s">
        <v>1</v>
      </c>
      <c r="S41" s="160" t="s">
        <v>112</v>
      </c>
      <c r="T41" s="160" t="s">
        <v>20</v>
      </c>
      <c r="U41" s="160" t="s">
        <v>110</v>
      </c>
      <c r="Z41" s="161"/>
      <c r="AA41" s="157"/>
    </row>
    <row r="42" spans="1:29" ht="28.95" customHeight="1" x14ac:dyDescent="0.3">
      <c r="A42" s="249"/>
      <c r="B42" s="82" t="s">
        <v>176</v>
      </c>
      <c r="C42" s="80">
        <f t="shared" si="0"/>
        <v>0</v>
      </c>
      <c r="D42" s="183"/>
      <c r="E42" s="183"/>
      <c r="F42" s="183"/>
      <c r="G42" s="183"/>
      <c r="H42" s="183"/>
      <c r="I42" s="183"/>
      <c r="J42" s="94"/>
      <c r="K42" s="116"/>
      <c r="L42" s="94"/>
      <c r="M42" s="94"/>
      <c r="N42" s="140"/>
      <c r="Q42" s="159" t="s">
        <v>111</v>
      </c>
      <c r="R42" s="159" t="s">
        <v>132</v>
      </c>
      <c r="S42" s="160" t="s">
        <v>115</v>
      </c>
      <c r="T42" s="160" t="s">
        <v>2</v>
      </c>
      <c r="U42" s="160" t="s">
        <v>113</v>
      </c>
      <c r="Z42" s="161"/>
      <c r="AA42" s="161"/>
    </row>
    <row r="43" spans="1:29" ht="28.95" customHeight="1" x14ac:dyDescent="0.3">
      <c r="A43" s="250"/>
      <c r="B43" s="82" t="s">
        <v>148</v>
      </c>
      <c r="C43" s="80">
        <f t="shared" si="0"/>
        <v>0</v>
      </c>
      <c r="D43" s="183"/>
      <c r="E43" s="183"/>
      <c r="F43" s="183"/>
      <c r="G43" s="183"/>
      <c r="H43" s="183"/>
      <c r="I43" s="183"/>
      <c r="J43" s="94"/>
      <c r="K43" s="116"/>
      <c r="L43" s="94"/>
      <c r="M43" s="94"/>
      <c r="N43" s="140"/>
      <c r="Q43" s="159" t="s">
        <v>114</v>
      </c>
      <c r="R43" s="159" t="s">
        <v>141</v>
      </c>
      <c r="S43" s="159" t="s">
        <v>120</v>
      </c>
      <c r="T43" s="160" t="s">
        <v>116</v>
      </c>
      <c r="U43" s="159" t="s">
        <v>117</v>
      </c>
      <c r="Z43" s="161"/>
      <c r="AA43" s="161"/>
    </row>
    <row r="44" spans="1:29" ht="28.95" customHeight="1" x14ac:dyDescent="0.3">
      <c r="A44" s="227"/>
      <c r="B44" s="228"/>
      <c r="C44" s="90"/>
      <c r="D44" s="90"/>
      <c r="E44" s="90"/>
      <c r="F44" s="90"/>
      <c r="G44" s="90"/>
      <c r="H44" s="90"/>
      <c r="I44" s="90"/>
      <c r="J44" s="94"/>
      <c r="K44" s="90"/>
      <c r="L44" s="94"/>
      <c r="M44" s="94"/>
      <c r="N44" s="140"/>
      <c r="Q44" s="159" t="s">
        <v>118</v>
      </c>
      <c r="R44" s="159" t="s">
        <v>106</v>
      </c>
      <c r="S44" s="159" t="s">
        <v>124</v>
      </c>
      <c r="T44" s="160" t="s">
        <v>121</v>
      </c>
      <c r="U44" s="159" t="s">
        <v>122</v>
      </c>
      <c r="Z44" s="161"/>
      <c r="AA44" s="161"/>
    </row>
    <row r="45" spans="1:29" ht="28.95" customHeight="1" x14ac:dyDescent="0.3">
      <c r="A45" s="91" t="s">
        <v>31</v>
      </c>
      <c r="B45" s="92">
        <v>0.03</v>
      </c>
      <c r="C45" s="110"/>
      <c r="D45" s="123" t="s">
        <v>350</v>
      </c>
      <c r="E45" s="185">
        <v>5</v>
      </c>
      <c r="F45" s="118"/>
      <c r="G45" s="94"/>
      <c r="H45" s="94"/>
      <c r="I45" s="118"/>
      <c r="J45" s="94"/>
      <c r="K45" s="118"/>
      <c r="L45" s="94"/>
      <c r="M45" s="94"/>
      <c r="N45" s="140"/>
      <c r="O45" s="140"/>
      <c r="Q45" s="159" t="s">
        <v>18</v>
      </c>
      <c r="R45" s="160" t="s">
        <v>109</v>
      </c>
      <c r="S45" s="159" t="s">
        <v>127</v>
      </c>
      <c r="T45" s="160" t="s">
        <v>104</v>
      </c>
      <c r="U45" s="159" t="s">
        <v>18</v>
      </c>
      <c r="Z45" s="161"/>
      <c r="AA45" s="161"/>
    </row>
    <row r="46" spans="1:29" ht="45.6" customHeight="1" x14ac:dyDescent="0.3">
      <c r="A46" s="110"/>
      <c r="B46" s="110"/>
      <c r="C46" s="110"/>
      <c r="D46" s="229" t="s">
        <v>349</v>
      </c>
      <c r="E46" s="110"/>
      <c r="F46" s="110"/>
      <c r="G46" s="110"/>
      <c r="H46" s="110"/>
      <c r="I46" s="110"/>
      <c r="J46" s="110"/>
      <c r="K46" s="110"/>
      <c r="L46" s="110"/>
      <c r="M46" s="110"/>
      <c r="N46" s="140"/>
      <c r="O46" s="162"/>
      <c r="Q46" s="159" t="s">
        <v>20</v>
      </c>
      <c r="R46" s="160" t="s">
        <v>113</v>
      </c>
      <c r="S46" s="160" t="s">
        <v>130</v>
      </c>
      <c r="T46" s="160" t="s">
        <v>19</v>
      </c>
      <c r="U46" s="159" t="s">
        <v>128</v>
      </c>
      <c r="Z46" s="161"/>
      <c r="AA46" s="161"/>
    </row>
    <row r="47" spans="1:29" ht="31.95" customHeight="1" x14ac:dyDescent="0.3">
      <c r="A47" s="230"/>
      <c r="B47" s="230"/>
      <c r="C47" s="230"/>
      <c r="D47" s="230"/>
      <c r="E47" s="230"/>
      <c r="F47" s="230"/>
      <c r="G47" s="230"/>
      <c r="H47" s="230"/>
      <c r="I47" s="230"/>
      <c r="J47" s="230"/>
      <c r="K47" s="230"/>
      <c r="L47" s="230"/>
      <c r="M47" s="230"/>
      <c r="N47" s="140"/>
      <c r="O47" s="162"/>
      <c r="Q47" s="159" t="s">
        <v>17</v>
      </c>
      <c r="R47" s="160" t="s">
        <v>110</v>
      </c>
      <c r="S47" s="160" t="s">
        <v>133</v>
      </c>
      <c r="T47" s="160" t="s">
        <v>115</v>
      </c>
      <c r="U47" s="159" t="s">
        <v>131</v>
      </c>
      <c r="Z47" s="161"/>
      <c r="AA47" s="161"/>
      <c r="AB47" s="145"/>
      <c r="AC47" s="145"/>
    </row>
    <row r="48" spans="1:29" ht="21" customHeight="1" x14ac:dyDescent="0.3">
      <c r="A48" s="110"/>
      <c r="B48" s="110"/>
      <c r="C48" s="110"/>
      <c r="D48" s="110"/>
      <c r="E48" s="110"/>
      <c r="F48" s="110"/>
      <c r="G48" s="110"/>
      <c r="H48" s="110"/>
      <c r="I48" s="110"/>
      <c r="J48" s="110"/>
      <c r="K48" s="110"/>
      <c r="L48" s="94"/>
      <c r="M48" s="94"/>
      <c r="N48" s="140"/>
      <c r="Q48" s="160" t="s">
        <v>106</v>
      </c>
      <c r="R48" s="159" t="s">
        <v>20</v>
      </c>
      <c r="S48" s="160" t="s">
        <v>136</v>
      </c>
      <c r="T48" s="159" t="s">
        <v>120</v>
      </c>
      <c r="U48" s="159"/>
      <c r="Z48" s="161"/>
      <c r="AA48" s="161"/>
      <c r="AB48" s="145"/>
      <c r="AC48" s="145"/>
    </row>
    <row r="49" spans="1:29" ht="21" customHeight="1" x14ac:dyDescent="0.3">
      <c r="A49" s="110"/>
      <c r="B49" s="110"/>
      <c r="C49" s="110"/>
      <c r="D49" s="110"/>
      <c r="E49" s="110"/>
      <c r="F49" s="110"/>
      <c r="G49" s="110"/>
      <c r="H49" s="110"/>
      <c r="I49" s="110"/>
      <c r="J49" s="110"/>
      <c r="K49" s="110"/>
      <c r="L49" s="94"/>
      <c r="M49" s="94"/>
      <c r="N49" s="162"/>
      <c r="Q49" s="160" t="s">
        <v>109</v>
      </c>
      <c r="R49" s="159" t="s">
        <v>134</v>
      </c>
      <c r="S49" s="160" t="s">
        <v>138</v>
      </c>
      <c r="T49" s="159" t="s">
        <v>124</v>
      </c>
      <c r="U49" s="159"/>
      <c r="Z49" s="161"/>
      <c r="AA49" s="161"/>
      <c r="AB49" s="145"/>
      <c r="AC49" s="145"/>
    </row>
    <row r="50" spans="1:29" ht="81" customHeight="1" x14ac:dyDescent="0.3">
      <c r="A50" s="255" t="s">
        <v>359</v>
      </c>
      <c r="B50" s="280"/>
      <c r="C50" s="280"/>
      <c r="D50" s="280"/>
      <c r="E50" s="280"/>
      <c r="F50" s="281"/>
      <c r="G50" s="119"/>
      <c r="H50" s="119"/>
      <c r="I50" s="119"/>
      <c r="J50" s="119"/>
      <c r="K50" s="119"/>
      <c r="L50" s="94"/>
      <c r="M50" s="94"/>
      <c r="N50" s="162"/>
      <c r="Q50" s="160" t="s">
        <v>110</v>
      </c>
      <c r="R50" s="159" t="s">
        <v>114</v>
      </c>
      <c r="S50" s="159"/>
      <c r="T50" s="159" t="s">
        <v>127</v>
      </c>
      <c r="U50" s="159"/>
      <c r="V50" s="163"/>
      <c r="Z50" s="161"/>
      <c r="AA50" s="161"/>
      <c r="AB50" s="145"/>
      <c r="AC50" s="145"/>
    </row>
    <row r="51" spans="1:29" ht="81" customHeight="1" x14ac:dyDescent="0.3">
      <c r="A51" s="278" t="s">
        <v>360</v>
      </c>
      <c r="B51" s="278"/>
      <c r="C51" s="278"/>
      <c r="D51" s="278"/>
      <c r="E51" s="278"/>
      <c r="F51" s="200" t="str">
        <f>IF(A17="Other", "YES", "NO")</f>
        <v>YES</v>
      </c>
      <c r="G51" s="119"/>
      <c r="H51" s="119"/>
      <c r="I51" s="119"/>
      <c r="J51" s="119"/>
      <c r="K51" s="119"/>
      <c r="L51" s="94"/>
      <c r="M51" s="94"/>
      <c r="N51" s="162"/>
      <c r="Q51" s="160"/>
      <c r="R51" s="159"/>
      <c r="S51" s="159"/>
      <c r="T51" s="159"/>
      <c r="U51" s="159"/>
      <c r="Z51" s="161"/>
      <c r="AA51" s="161"/>
      <c r="AB51" s="145"/>
      <c r="AC51" s="145"/>
    </row>
    <row r="52" spans="1:29" ht="82.2" customHeight="1" x14ac:dyDescent="0.3">
      <c r="A52" s="261" t="s">
        <v>234</v>
      </c>
      <c r="B52" s="261"/>
      <c r="C52" s="261"/>
      <c r="D52" s="261"/>
      <c r="E52" s="261"/>
      <c r="F52" s="261"/>
      <c r="G52" s="119"/>
      <c r="H52" s="119"/>
      <c r="I52" s="119"/>
      <c r="J52" s="119"/>
      <c r="K52" s="119"/>
      <c r="L52" s="94"/>
      <c r="M52" s="94"/>
      <c r="N52" s="162"/>
      <c r="Q52" s="160"/>
      <c r="R52" s="159"/>
      <c r="S52" s="159"/>
      <c r="T52" s="159"/>
      <c r="U52" s="159"/>
      <c r="Z52" s="161"/>
      <c r="AA52" s="161"/>
      <c r="AB52" s="145"/>
      <c r="AC52" s="145"/>
    </row>
    <row r="53" spans="1:29" ht="67.2" customHeight="1" x14ac:dyDescent="0.3">
      <c r="A53" s="25" t="s">
        <v>346</v>
      </c>
      <c r="B53" s="279" t="s">
        <v>228</v>
      </c>
      <c r="C53" s="279"/>
      <c r="D53" s="25" t="s">
        <v>331</v>
      </c>
      <c r="E53" s="284" t="s">
        <v>319</v>
      </c>
      <c r="F53" s="284"/>
      <c r="G53" s="119"/>
      <c r="H53" s="119"/>
      <c r="I53" s="119"/>
      <c r="J53" s="119"/>
      <c r="K53" s="119"/>
      <c r="L53" s="94"/>
      <c r="M53" s="94"/>
      <c r="N53" s="162"/>
      <c r="Q53" s="160"/>
      <c r="R53" s="159"/>
      <c r="S53" s="159"/>
      <c r="T53" s="159"/>
      <c r="U53" s="159"/>
      <c r="Z53" s="161"/>
      <c r="AA53" s="161"/>
      <c r="AB53" s="145"/>
      <c r="AC53" s="145"/>
    </row>
    <row r="54" spans="1:29" ht="49.2" customHeight="1" x14ac:dyDescent="0.3">
      <c r="A54" s="68" t="str">
        <f>B17</f>
        <v>New Crosswalk</v>
      </c>
      <c r="B54" s="262">
        <v>7</v>
      </c>
      <c r="C54" s="262"/>
      <c r="D54" s="186" t="s">
        <v>91</v>
      </c>
      <c r="E54" s="251" t="s">
        <v>390</v>
      </c>
      <c r="F54" s="251"/>
      <c r="G54" s="110"/>
      <c r="H54" s="110"/>
      <c r="I54" s="110"/>
      <c r="J54" s="110"/>
      <c r="K54" s="110"/>
      <c r="L54" s="94"/>
      <c r="M54" s="94"/>
      <c r="Q54" s="160" t="s">
        <v>113</v>
      </c>
      <c r="R54" s="159" t="s">
        <v>17</v>
      </c>
      <c r="S54" s="159"/>
      <c r="T54" s="160" t="s">
        <v>130</v>
      </c>
      <c r="U54" s="159"/>
      <c r="W54" s="164"/>
      <c r="X54" s="164"/>
      <c r="Y54" s="164"/>
      <c r="Z54" s="165"/>
      <c r="AA54" s="161"/>
      <c r="AB54" s="145"/>
      <c r="AC54" s="145"/>
    </row>
    <row r="55" spans="1:29" ht="49.2" customHeight="1" x14ac:dyDescent="0.3">
      <c r="A55" s="68" t="str">
        <f>B18</f>
        <v>Pedestrian Signal Head</v>
      </c>
      <c r="B55" s="262">
        <v>20</v>
      </c>
      <c r="C55" s="262"/>
      <c r="D55" s="186" t="s">
        <v>91</v>
      </c>
      <c r="E55" s="251" t="s">
        <v>390</v>
      </c>
      <c r="F55" s="251"/>
      <c r="G55" s="110"/>
      <c r="H55" s="110"/>
      <c r="I55" s="110"/>
      <c r="J55" s="110"/>
      <c r="K55" s="110"/>
      <c r="L55" s="94"/>
      <c r="M55" s="94"/>
      <c r="Q55" s="159" t="s">
        <v>145</v>
      </c>
      <c r="R55" s="159" t="s">
        <v>119</v>
      </c>
      <c r="S55" s="159"/>
      <c r="T55" s="160" t="s">
        <v>133</v>
      </c>
      <c r="U55" s="159"/>
      <c r="W55" s="164"/>
      <c r="X55" s="164"/>
      <c r="Y55" s="164"/>
      <c r="Z55" s="166"/>
      <c r="AA55" s="161"/>
      <c r="AB55" s="145"/>
      <c r="AC55" s="145"/>
    </row>
    <row r="56" spans="1:29" ht="49.2" customHeight="1" x14ac:dyDescent="0.3">
      <c r="A56" s="68">
        <f>B19</f>
        <v>0</v>
      </c>
      <c r="B56" s="262"/>
      <c r="C56" s="262"/>
      <c r="D56" s="186"/>
      <c r="E56" s="251"/>
      <c r="F56" s="251"/>
      <c r="G56" s="110"/>
      <c r="H56" s="110"/>
      <c r="I56" s="110"/>
      <c r="J56" s="110"/>
      <c r="K56" s="110"/>
      <c r="L56" s="94"/>
      <c r="M56" s="94"/>
      <c r="Q56" s="159" t="s">
        <v>125</v>
      </c>
      <c r="R56" s="159" t="s">
        <v>123</v>
      </c>
      <c r="S56" s="159"/>
      <c r="T56" s="160" t="s">
        <v>136</v>
      </c>
      <c r="U56" s="159"/>
      <c r="W56" s="164"/>
      <c r="X56" s="164"/>
      <c r="Y56" s="164"/>
      <c r="Z56" s="166"/>
      <c r="AA56" s="161"/>
      <c r="AB56" s="145"/>
      <c r="AC56" s="145"/>
    </row>
    <row r="57" spans="1:29" ht="25.95" customHeight="1" thickBot="1" x14ac:dyDescent="0.35">
      <c r="A57" s="111"/>
      <c r="B57" s="111"/>
      <c r="C57" s="111"/>
      <c r="D57" s="111"/>
      <c r="E57" s="111"/>
      <c r="F57" s="111"/>
      <c r="G57" s="111"/>
      <c r="H57" s="111"/>
      <c r="I57" s="111"/>
      <c r="J57" s="111"/>
      <c r="K57" s="111"/>
      <c r="L57" s="111"/>
      <c r="M57" s="111"/>
      <c r="Q57" s="159" t="s">
        <v>129</v>
      </c>
      <c r="R57" s="159" t="s">
        <v>135</v>
      </c>
      <c r="T57" s="160" t="s">
        <v>138</v>
      </c>
      <c r="U57" s="159"/>
      <c r="W57" s="167"/>
      <c r="X57" s="167"/>
      <c r="Y57" s="167"/>
      <c r="Z57" s="168"/>
      <c r="AA57" s="165"/>
      <c r="AB57" s="145"/>
      <c r="AC57" s="145"/>
    </row>
    <row r="58" spans="1:29" ht="32.4" customHeight="1" thickTop="1" x14ac:dyDescent="0.3">
      <c r="A58" s="94"/>
      <c r="B58" s="94"/>
      <c r="C58" s="94"/>
      <c r="D58" s="94"/>
      <c r="E58" s="94"/>
      <c r="F58" s="94"/>
      <c r="G58" s="94"/>
      <c r="H58" s="94"/>
      <c r="I58" s="94"/>
      <c r="J58" s="94"/>
      <c r="K58" s="94"/>
      <c r="L58" s="94"/>
      <c r="M58" s="94"/>
      <c r="Q58" s="159"/>
      <c r="R58" s="159"/>
      <c r="T58" s="160"/>
      <c r="U58" s="159"/>
      <c r="W58" s="167"/>
      <c r="X58" s="167"/>
      <c r="Y58" s="167"/>
      <c r="Z58" s="168"/>
      <c r="AA58" s="165"/>
      <c r="AB58" s="145"/>
      <c r="AC58" s="145"/>
    </row>
    <row r="59" spans="1:29" ht="32.4" customHeight="1" x14ac:dyDescent="0.3">
      <c r="A59" s="265" t="s">
        <v>361</v>
      </c>
      <c r="B59" s="265"/>
      <c r="C59" s="265"/>
      <c r="D59" s="265"/>
      <c r="E59" s="265"/>
      <c r="F59" s="265"/>
      <c r="G59" s="265"/>
      <c r="H59" s="265"/>
      <c r="I59" s="265"/>
      <c r="J59" s="265"/>
      <c r="K59" s="265"/>
      <c r="L59" s="265"/>
      <c r="M59" s="265"/>
      <c r="Q59" s="159" t="s">
        <v>108</v>
      </c>
      <c r="R59" s="159" t="s">
        <v>137</v>
      </c>
      <c r="T59" s="159"/>
      <c r="U59" s="159"/>
      <c r="W59" s="169"/>
      <c r="X59" s="169"/>
      <c r="Y59" s="169"/>
      <c r="Z59" s="170"/>
      <c r="AA59" s="166"/>
      <c r="AB59" s="145"/>
      <c r="AC59" s="145"/>
    </row>
    <row r="60" spans="1:29" ht="52.2" customHeight="1" x14ac:dyDescent="0.3">
      <c r="A60" s="259" t="s">
        <v>24</v>
      </c>
      <c r="B60" s="259" t="s">
        <v>22</v>
      </c>
      <c r="C60" s="259" t="s">
        <v>198</v>
      </c>
      <c r="D60" s="259" t="s">
        <v>199</v>
      </c>
      <c r="E60" s="259" t="s">
        <v>200</v>
      </c>
      <c r="F60" s="259" t="s">
        <v>201</v>
      </c>
      <c r="G60" s="259" t="s">
        <v>202</v>
      </c>
      <c r="H60" s="259" t="s">
        <v>216</v>
      </c>
      <c r="I60" s="259" t="s">
        <v>0</v>
      </c>
      <c r="J60" s="259" t="s">
        <v>23</v>
      </c>
      <c r="K60" s="259" t="s">
        <v>39</v>
      </c>
      <c r="L60" s="259" t="s">
        <v>30</v>
      </c>
      <c r="M60" s="259" t="s">
        <v>31</v>
      </c>
      <c r="Q60" s="159" t="s">
        <v>10</v>
      </c>
      <c r="R60" s="159" t="s">
        <v>139</v>
      </c>
      <c r="T60" s="159"/>
      <c r="U60" s="159"/>
      <c r="W60" s="167"/>
      <c r="X60" s="167"/>
      <c r="Y60" s="167"/>
      <c r="Z60" s="168"/>
      <c r="AA60" s="166"/>
      <c r="AB60" s="145"/>
      <c r="AC60" s="145"/>
    </row>
    <row r="61" spans="1:29" ht="28.2" customHeight="1" x14ac:dyDescent="0.3">
      <c r="A61" s="259"/>
      <c r="B61" s="259"/>
      <c r="C61" s="259"/>
      <c r="D61" s="259"/>
      <c r="E61" s="259"/>
      <c r="F61" s="259"/>
      <c r="G61" s="259"/>
      <c r="H61" s="259"/>
      <c r="I61" s="259"/>
      <c r="J61" s="259"/>
      <c r="K61" s="259"/>
      <c r="L61" s="259"/>
      <c r="M61" s="259"/>
      <c r="Q61" s="159" t="s">
        <v>107</v>
      </c>
      <c r="R61" s="160" t="s">
        <v>142</v>
      </c>
      <c r="T61" s="159"/>
      <c r="U61" s="159"/>
      <c r="W61" s="167"/>
      <c r="X61" s="167"/>
      <c r="Y61" s="167"/>
      <c r="Z61" s="168"/>
      <c r="AA61" s="168"/>
    </row>
    <row r="62" spans="1:29" ht="28.8" x14ac:dyDescent="0.3">
      <c r="A62" s="84" t="str">
        <f>B17</f>
        <v>New Crosswalk</v>
      </c>
      <c r="B62" s="85">
        <f>IF($A$17=$W$9, B54,VLOOKUP($A$17,$Q$22:$V$28, 6, FALSE))</f>
        <v>7</v>
      </c>
      <c r="C62" s="187">
        <v>100000</v>
      </c>
      <c r="D62" s="187">
        <v>10000</v>
      </c>
      <c r="E62" s="187">
        <v>0</v>
      </c>
      <c r="F62" s="187">
        <v>0</v>
      </c>
      <c r="G62" s="187">
        <v>800000</v>
      </c>
      <c r="H62" s="187">
        <v>240000</v>
      </c>
      <c r="I62" s="86">
        <f>SUM(C62:H62)</f>
        <v>1150000</v>
      </c>
      <c r="J62" s="187">
        <v>20000</v>
      </c>
      <c r="K62" s="86">
        <f>J62*(((1+$M$62)^B62)-1)/($M$62*((1+$M$62)^B62))+I62</f>
        <v>1274605.6591044308</v>
      </c>
      <c r="L62" s="283">
        <f>E45</f>
        <v>5</v>
      </c>
      <c r="M62" s="282">
        <f>B45</f>
        <v>0.03</v>
      </c>
      <c r="Q62" s="159" t="s">
        <v>116</v>
      </c>
      <c r="R62" s="159" t="s">
        <v>8</v>
      </c>
      <c r="S62" s="159"/>
      <c r="T62" s="159"/>
      <c r="U62" s="159"/>
      <c r="W62" s="171"/>
      <c r="X62" s="171"/>
      <c r="Y62" s="171"/>
      <c r="Z62" s="172"/>
      <c r="AA62" s="170"/>
    </row>
    <row r="63" spans="1:29" ht="37.200000000000003" customHeight="1" x14ac:dyDescent="0.3">
      <c r="A63" s="84" t="str">
        <f>IF(ISBLANK(B18), "#N/A", B18)</f>
        <v>Pedestrian Signal Head</v>
      </c>
      <c r="B63" s="85">
        <f>IF(ISBLANK(B18), "#N/A", IF($A$17=$W$9, B55,VLOOKUP($A$17,$Q$22:$V$28, 6, FALSE)))</f>
        <v>20</v>
      </c>
      <c r="C63" s="187">
        <v>50000</v>
      </c>
      <c r="D63" s="187">
        <v>5000</v>
      </c>
      <c r="E63" s="187">
        <v>0</v>
      </c>
      <c r="F63" s="187">
        <v>0</v>
      </c>
      <c r="G63" s="187">
        <v>100000</v>
      </c>
      <c r="H63" s="187">
        <v>30000</v>
      </c>
      <c r="I63" s="86">
        <f t="shared" ref="I63:I64" si="6">SUM(C63:H63)</f>
        <v>185000</v>
      </c>
      <c r="J63" s="187">
        <v>20000</v>
      </c>
      <c r="K63" s="86">
        <f t="shared" ref="K63:K64" si="7">J63*(((1+$M$62)^B63)-1)/($M$62*((1+$M$62)^B63))+I63</f>
        <v>482549.49720911006</v>
      </c>
      <c r="L63" s="283"/>
      <c r="M63" s="282"/>
      <c r="N63" s="173"/>
      <c r="Q63" s="159"/>
      <c r="R63" s="174" t="s">
        <v>143</v>
      </c>
      <c r="S63" s="159"/>
      <c r="T63" s="159"/>
      <c r="U63" s="159"/>
      <c r="W63" s="171"/>
      <c r="X63" s="171"/>
      <c r="Y63" s="171"/>
      <c r="Z63" s="172"/>
      <c r="AA63" s="168"/>
    </row>
    <row r="64" spans="1:29" ht="37.200000000000003" customHeight="1" x14ac:dyDescent="0.3">
      <c r="A64" s="84" t="str">
        <f>IF(ISBLANK(B19), "#N/A", B19)</f>
        <v>#N/A</v>
      </c>
      <c r="B64" s="85" t="str">
        <f>IF(ISBLANK(B19), "#N/A", IF($A$17=$W$9, B56,VLOOKUP($A$17,$Q$22:$V$28, 6, FALSE)))</f>
        <v>#N/A</v>
      </c>
      <c r="C64" s="187"/>
      <c r="D64" s="187"/>
      <c r="E64" s="187"/>
      <c r="F64" s="187"/>
      <c r="G64" s="187"/>
      <c r="H64" s="187"/>
      <c r="I64" s="86">
        <f t="shared" si="6"/>
        <v>0</v>
      </c>
      <c r="J64" s="187"/>
      <c r="K64" s="86" t="e">
        <f t="shared" si="7"/>
        <v>#VALUE!</v>
      </c>
      <c r="L64" s="283"/>
      <c r="M64" s="282"/>
      <c r="Q64" s="159"/>
      <c r="R64" s="160" t="s">
        <v>144</v>
      </c>
      <c r="T64" s="159"/>
      <c r="U64" s="159"/>
      <c r="W64" s="171"/>
      <c r="X64" s="171"/>
      <c r="Y64" s="171"/>
      <c r="Z64" s="172"/>
      <c r="AA64" s="168"/>
    </row>
    <row r="65" spans="1:27" ht="37.200000000000003" customHeight="1" x14ac:dyDescent="0.3">
      <c r="A65" s="231"/>
      <c r="B65" s="231"/>
      <c r="C65" s="231"/>
      <c r="D65" s="231"/>
      <c r="E65" s="231"/>
      <c r="F65" s="231"/>
      <c r="G65" s="231"/>
      <c r="H65" s="232"/>
      <c r="I65" s="232"/>
      <c r="J65" s="233"/>
      <c r="K65" s="233"/>
      <c r="L65" s="234"/>
      <c r="M65" s="232"/>
      <c r="Q65" s="159"/>
      <c r="R65" s="159" t="s">
        <v>10</v>
      </c>
      <c r="T65" s="159"/>
      <c r="U65" s="159"/>
      <c r="W65" s="171"/>
      <c r="X65" s="171"/>
      <c r="Y65" s="171"/>
      <c r="Z65" s="172"/>
      <c r="AA65" s="172"/>
    </row>
    <row r="66" spans="1:27" ht="28.8" x14ac:dyDescent="0.3">
      <c r="A66" s="120"/>
      <c r="B66" s="120"/>
      <c r="C66" s="120"/>
      <c r="D66" s="120"/>
      <c r="E66" s="120"/>
      <c r="F66" s="120"/>
      <c r="G66" s="120"/>
      <c r="H66" s="110"/>
      <c r="I66" s="110"/>
      <c r="J66" s="121"/>
      <c r="K66" s="121"/>
      <c r="L66" s="94"/>
      <c r="M66" s="94"/>
      <c r="Q66" s="159"/>
      <c r="R66" s="159" t="s">
        <v>108</v>
      </c>
      <c r="T66" s="159"/>
      <c r="U66" s="159"/>
      <c r="W66" s="171"/>
      <c r="X66" s="171"/>
      <c r="Y66" s="171"/>
      <c r="Z66" s="172"/>
      <c r="AA66" s="172"/>
    </row>
    <row r="67" spans="1:27" ht="80.400000000000006" customHeight="1" x14ac:dyDescent="0.3">
      <c r="A67" s="260" t="s">
        <v>362</v>
      </c>
      <c r="B67" s="260"/>
      <c r="C67" s="260"/>
      <c r="D67" s="260"/>
      <c r="E67" s="260"/>
      <c r="F67" s="260"/>
      <c r="G67" s="120"/>
      <c r="H67" s="110"/>
      <c r="I67" s="110"/>
      <c r="J67" s="121"/>
      <c r="K67" s="121"/>
      <c r="L67" s="94"/>
      <c r="M67" s="94"/>
      <c r="Q67" s="159"/>
      <c r="R67" s="159" t="s">
        <v>107</v>
      </c>
      <c r="T67" s="159"/>
      <c r="U67" s="159"/>
      <c r="W67" s="171"/>
      <c r="X67" s="171"/>
      <c r="Y67" s="171"/>
      <c r="Z67" s="172"/>
      <c r="AA67" s="172"/>
    </row>
    <row r="68" spans="1:27" ht="80.400000000000006" customHeight="1" x14ac:dyDescent="0.3">
      <c r="A68" s="252" t="s">
        <v>363</v>
      </c>
      <c r="B68" s="253"/>
      <c r="C68" s="253"/>
      <c r="D68" s="253"/>
      <c r="E68" s="254"/>
      <c r="F68" s="200" t="str">
        <f>IF(A17="Other", "YES", "NO")</f>
        <v>YES</v>
      </c>
      <c r="G68" s="120"/>
      <c r="H68" s="110"/>
      <c r="I68" s="110"/>
      <c r="J68" s="121"/>
      <c r="K68" s="121"/>
      <c r="L68" s="94"/>
      <c r="M68" s="94"/>
      <c r="Q68" s="159"/>
      <c r="R68" s="159" t="s">
        <v>116</v>
      </c>
      <c r="S68" s="159"/>
      <c r="T68" s="159"/>
      <c r="U68" s="159"/>
      <c r="W68" s="171"/>
      <c r="X68" s="171"/>
      <c r="Y68" s="171"/>
      <c r="Z68" s="172"/>
      <c r="AA68" s="172"/>
    </row>
    <row r="69" spans="1:27" ht="81" customHeight="1" x14ac:dyDescent="0.3">
      <c r="A69" s="261" t="s">
        <v>233</v>
      </c>
      <c r="B69" s="261"/>
      <c r="C69" s="261"/>
      <c r="D69" s="261"/>
      <c r="E69" s="261"/>
      <c r="F69" s="261"/>
      <c r="G69" s="120"/>
      <c r="H69" s="110"/>
      <c r="I69" s="110"/>
      <c r="J69" s="121"/>
      <c r="K69" s="121"/>
      <c r="L69" s="94"/>
      <c r="M69" s="94"/>
      <c r="Q69" s="159"/>
      <c r="R69" s="159"/>
      <c r="S69" s="159"/>
      <c r="T69" s="159"/>
      <c r="U69" s="159"/>
      <c r="W69" s="171"/>
      <c r="X69" s="171"/>
      <c r="Y69" s="171"/>
      <c r="Z69" s="172"/>
      <c r="AA69" s="172"/>
    </row>
    <row r="70" spans="1:27" ht="69.599999999999994" customHeight="1" x14ac:dyDescent="0.3">
      <c r="A70" s="25" t="s">
        <v>346</v>
      </c>
      <c r="B70" s="25" t="s">
        <v>232</v>
      </c>
      <c r="C70" s="25" t="s">
        <v>221</v>
      </c>
      <c r="D70" s="25" t="s">
        <v>330</v>
      </c>
      <c r="E70" s="25" t="s">
        <v>319</v>
      </c>
      <c r="F70" s="25" t="s">
        <v>325</v>
      </c>
      <c r="G70" s="120"/>
      <c r="H70" s="110"/>
      <c r="I70" s="110"/>
      <c r="J70" s="121"/>
      <c r="K70" s="121"/>
      <c r="L70" s="94"/>
      <c r="M70" s="94"/>
      <c r="Q70" s="159"/>
      <c r="R70" s="159" t="s">
        <v>125</v>
      </c>
      <c r="S70" s="159"/>
      <c r="T70" s="159"/>
      <c r="U70" s="159"/>
      <c r="W70" s="171"/>
      <c r="X70" s="171"/>
      <c r="Y70" s="171"/>
      <c r="Z70" s="172"/>
      <c r="AA70" s="172"/>
    </row>
    <row r="71" spans="1:27" ht="98.4" customHeight="1" x14ac:dyDescent="0.3">
      <c r="A71" s="68" t="str">
        <f>B17</f>
        <v>New Crosswalk</v>
      </c>
      <c r="B71" s="67">
        <v>0.6</v>
      </c>
      <c r="C71" s="262" t="s">
        <v>4</v>
      </c>
      <c r="D71" s="188" t="s">
        <v>91</v>
      </c>
      <c r="E71" s="189" t="s">
        <v>390</v>
      </c>
      <c r="F71" s="189"/>
      <c r="G71" s="120"/>
      <c r="H71" s="110"/>
      <c r="I71" s="110"/>
      <c r="J71" s="121"/>
      <c r="K71" s="121"/>
      <c r="L71" s="94"/>
      <c r="M71" s="94"/>
      <c r="Q71" s="160"/>
      <c r="R71" s="159"/>
      <c r="S71" s="159"/>
      <c r="T71" s="159"/>
      <c r="U71" s="159"/>
      <c r="W71" s="171"/>
      <c r="X71" s="171"/>
      <c r="Y71" s="171"/>
      <c r="Z71" s="172"/>
      <c r="AA71" s="172"/>
    </row>
    <row r="72" spans="1:27" ht="80.400000000000006" customHeight="1" x14ac:dyDescent="0.3">
      <c r="A72" s="68" t="str">
        <f>B18</f>
        <v>Pedestrian Signal Head</v>
      </c>
      <c r="B72" s="188">
        <v>0.6</v>
      </c>
      <c r="C72" s="262"/>
      <c r="D72" s="188" t="s">
        <v>91</v>
      </c>
      <c r="E72" s="189" t="s">
        <v>390</v>
      </c>
      <c r="F72" s="189"/>
      <c r="G72" s="120"/>
      <c r="H72" s="110"/>
      <c r="I72" s="110"/>
      <c r="J72" s="121"/>
      <c r="K72" s="121"/>
      <c r="L72" s="94"/>
      <c r="M72" s="94"/>
      <c r="Q72" s="160"/>
      <c r="R72" s="159"/>
      <c r="S72" s="159"/>
      <c r="T72" s="159"/>
      <c r="U72" s="159"/>
      <c r="W72" s="171"/>
      <c r="X72" s="171"/>
      <c r="Y72" s="171"/>
      <c r="Z72" s="172"/>
      <c r="AA72" s="172"/>
    </row>
    <row r="73" spans="1:27" ht="80.400000000000006" customHeight="1" x14ac:dyDescent="0.3">
      <c r="A73" s="68">
        <f>B19</f>
        <v>0</v>
      </c>
      <c r="B73" s="188"/>
      <c r="C73" s="262"/>
      <c r="D73" s="188"/>
      <c r="E73" s="189"/>
      <c r="F73" s="189"/>
      <c r="G73" s="120"/>
      <c r="H73" s="110"/>
      <c r="I73" s="110"/>
      <c r="J73" s="121"/>
      <c r="K73" s="121"/>
      <c r="L73" s="94"/>
      <c r="M73" s="94"/>
      <c r="Q73" s="160"/>
      <c r="R73" s="159"/>
      <c r="S73" s="159"/>
      <c r="T73" s="159"/>
      <c r="U73" s="159"/>
      <c r="W73" s="171"/>
      <c r="X73" s="171"/>
      <c r="Y73" s="171"/>
      <c r="Z73" s="172"/>
      <c r="AA73" s="172"/>
    </row>
    <row r="74" spans="1:27" ht="80.400000000000006" customHeight="1" thickBot="1" x14ac:dyDescent="0.35">
      <c r="A74" s="203"/>
      <c r="B74" s="204"/>
      <c r="C74" s="204"/>
      <c r="D74" s="204"/>
      <c r="E74" s="204"/>
      <c r="F74" s="204"/>
      <c r="G74" s="205"/>
      <c r="H74" s="111"/>
      <c r="I74" s="111"/>
      <c r="J74" s="206"/>
      <c r="K74" s="206"/>
      <c r="L74" s="111"/>
      <c r="M74" s="111"/>
      <c r="P74" s="175"/>
      <c r="Q74" s="160"/>
      <c r="R74" s="159"/>
      <c r="S74" s="159"/>
      <c r="T74" s="159"/>
      <c r="U74" s="159"/>
      <c r="W74" s="171"/>
      <c r="X74" s="171"/>
      <c r="Y74" s="171"/>
      <c r="Z74" s="172"/>
      <c r="AA74" s="172"/>
    </row>
    <row r="75" spans="1:27" ht="36.6" customHeight="1" thickTop="1" x14ac:dyDescent="0.3">
      <c r="A75" s="110"/>
      <c r="B75" s="110"/>
      <c r="C75" s="110"/>
      <c r="D75" s="110"/>
      <c r="E75" s="110"/>
      <c r="F75" s="110"/>
      <c r="G75" s="110"/>
      <c r="H75" s="110"/>
      <c r="I75" s="110"/>
      <c r="J75" s="110"/>
      <c r="K75" s="110"/>
      <c r="L75" s="94"/>
      <c r="M75" s="94"/>
      <c r="P75" s="175"/>
      <c r="Q75" s="160"/>
      <c r="R75" s="159"/>
      <c r="S75" s="159"/>
      <c r="T75" s="159"/>
      <c r="U75" s="159"/>
      <c r="W75" s="171"/>
      <c r="X75" s="171"/>
      <c r="Y75" s="171"/>
      <c r="Z75" s="172"/>
      <c r="AA75" s="172"/>
    </row>
    <row r="76" spans="1:27" ht="66" customHeight="1" x14ac:dyDescent="0.3">
      <c r="A76" s="255" t="s">
        <v>369</v>
      </c>
      <c r="B76" s="256"/>
      <c r="C76" s="256"/>
      <c r="D76" s="256"/>
      <c r="E76" s="256"/>
      <c r="F76" s="256"/>
      <c r="G76" s="256"/>
      <c r="H76" s="257"/>
      <c r="I76" s="110"/>
      <c r="J76" s="110"/>
      <c r="K76" s="110"/>
      <c r="L76" s="110"/>
      <c r="M76" s="110"/>
      <c r="P76" s="175"/>
      <c r="Q76" s="160"/>
      <c r="R76" s="159"/>
      <c r="S76" s="159"/>
      <c r="T76" s="159"/>
      <c r="U76" s="159"/>
      <c r="W76" s="171"/>
      <c r="X76" s="171"/>
      <c r="Y76" s="171"/>
      <c r="Z76" s="172"/>
      <c r="AA76" s="172"/>
    </row>
    <row r="77" spans="1:27" ht="51" customHeight="1" x14ac:dyDescent="0.35">
      <c r="A77" s="259" t="s">
        <v>215</v>
      </c>
      <c r="B77" s="259" t="s">
        <v>217</v>
      </c>
      <c r="C77" s="259" t="s">
        <v>25</v>
      </c>
      <c r="D77" s="259" t="s">
        <v>26</v>
      </c>
      <c r="E77" s="259" t="s">
        <v>27</v>
      </c>
      <c r="F77" s="259" t="s">
        <v>28</v>
      </c>
      <c r="G77" s="259" t="s">
        <v>29</v>
      </c>
      <c r="H77" s="259" t="s">
        <v>251</v>
      </c>
      <c r="I77" s="110"/>
      <c r="J77" s="110"/>
      <c r="K77" s="110"/>
      <c r="L77" s="110"/>
      <c r="M77" s="110"/>
      <c r="N77" s="154"/>
      <c r="P77" s="176"/>
      <c r="Q77" s="160"/>
      <c r="R77" s="159"/>
      <c r="S77" s="159"/>
      <c r="T77" s="159"/>
      <c r="U77" s="159"/>
      <c r="W77" s="171"/>
      <c r="X77" s="171"/>
      <c r="Y77" s="171"/>
      <c r="Z77" s="172"/>
      <c r="AA77" s="172"/>
    </row>
    <row r="78" spans="1:27" ht="41.4" customHeight="1" x14ac:dyDescent="0.3">
      <c r="A78" s="259"/>
      <c r="B78" s="259"/>
      <c r="C78" s="259"/>
      <c r="D78" s="259"/>
      <c r="E78" s="259"/>
      <c r="F78" s="259"/>
      <c r="G78" s="259"/>
      <c r="H78" s="259"/>
      <c r="I78" s="110"/>
      <c r="J78" s="110"/>
      <c r="K78" s="110"/>
      <c r="L78" s="110"/>
      <c r="M78" s="110"/>
      <c r="N78" s="159"/>
      <c r="O78" s="159"/>
      <c r="P78" s="159"/>
      <c r="Q78" s="159"/>
      <c r="S78" s="171"/>
      <c r="T78" s="171"/>
      <c r="U78" s="171"/>
      <c r="V78" s="172"/>
      <c r="W78" s="172"/>
      <c r="X78" s="129"/>
      <c r="Y78" s="129"/>
    </row>
    <row r="79" spans="1:27" ht="41.4" customHeight="1" x14ac:dyDescent="0.3">
      <c r="A79" s="84" t="str">
        <f>B17</f>
        <v>New Crosswalk</v>
      </c>
      <c r="B79" s="85">
        <f>IF(VLOOKUP($A$17,$Q$22:$V$28, 2, FALSE) &gt; 0, VLOOKUP($A$17,$Q$22:$V$28, 2, FALSE), B71)</f>
        <v>0.6</v>
      </c>
      <c r="C79" s="85" t="str">
        <f>IF(VLOOKUP($A$17,$Q$22:$V$28, 2, FALSE) &gt; 0, VLOOKUP($A$17,$Q$22:$V$28, 4, FALSE), C71)</f>
        <v>All</v>
      </c>
      <c r="D79" s="86">
        <f>IF($A$17 = $W$9, Z31, Z34/COUNTA(B17:B19))</f>
        <v>8242121.069084404</v>
      </c>
      <c r="E79" s="87">
        <f>IF(B79&gt;0, K62, "N/A")</f>
        <v>1274605.6591044308</v>
      </c>
      <c r="F79" s="88">
        <f>D79/E79</f>
        <v>6.4664086576200521</v>
      </c>
      <c r="G79" s="258">
        <f>(SUM(D79:D81)/SUM(E79:E81))</f>
        <v>15.891438438619355</v>
      </c>
      <c r="H79" s="89">
        <f>IF($A$17=$W$9,W31,W34/COUNTA(B17:B19))</f>
        <v>6.8000000000000007</v>
      </c>
      <c r="I79" s="110"/>
      <c r="J79" s="110"/>
      <c r="K79" s="110"/>
      <c r="L79" s="110"/>
      <c r="M79" s="110"/>
      <c r="N79" s="141"/>
      <c r="O79" s="141"/>
      <c r="P79" s="141"/>
      <c r="S79" s="171"/>
      <c r="T79" s="171"/>
      <c r="U79" s="171"/>
      <c r="V79" s="172"/>
      <c r="W79" s="172"/>
      <c r="X79" s="129"/>
      <c r="Y79" s="129"/>
    </row>
    <row r="80" spans="1:27" ht="45" customHeight="1" x14ac:dyDescent="0.3">
      <c r="A80" s="84" t="str">
        <f>IF(ISBLANK(B18), "#N/A", B18)</f>
        <v>Pedestrian Signal Head</v>
      </c>
      <c r="B80" s="85">
        <f>IF(ISBLANK(B18), "#N/A", IF(VLOOKUP($A$17,$Q$22:$V$28, 2, FALSE) &gt; 0, VLOOKUP($A$17,$Q$22:$V$28, 2, FALSE), B72))</f>
        <v>0.6</v>
      </c>
      <c r="C80" s="85" t="str">
        <f>IF(ISBLANK(B18), "#N/A", IF(VLOOKUP($A$17,$Q$22:$V$28, 2, FALSE) &gt; 0, VLOOKUP($A$17,$Q$22:$V$28, 4, FALSE), C71))</f>
        <v>All</v>
      </c>
      <c r="D80" s="86">
        <f>IF(ISBLANK(B18), "#N/A", IF($A$17=$W$9,Z32,Z34/COUNTA(B17:B19)))</f>
        <v>19681601.9245748</v>
      </c>
      <c r="E80" s="87">
        <f>IF(ISBLANK(B18), "#N/A", IF(B80&gt;0, K63, "N/A"))</f>
        <v>482549.49720911006</v>
      </c>
      <c r="F80" s="88">
        <f>IF(ISBLANK(B18), "#N/A", D80/E80)</f>
        <v>40.786700718591547</v>
      </c>
      <c r="G80" s="258"/>
      <c r="H80" s="89">
        <f>IF(ISBLANK(B18),"#N/A",IF($A$17=$W$9,W32,W34/COUNTA(B17:B19)))</f>
        <v>6.8000000000000007</v>
      </c>
      <c r="I80" s="110"/>
      <c r="J80" s="110"/>
      <c r="K80" s="110"/>
      <c r="L80" s="110"/>
      <c r="M80" s="110"/>
      <c r="N80" s="141"/>
      <c r="O80" s="141"/>
      <c r="P80" s="141"/>
      <c r="S80" s="171"/>
      <c r="T80" s="171"/>
      <c r="U80" s="171"/>
      <c r="V80" s="172"/>
      <c r="W80" s="172"/>
      <c r="X80" s="129"/>
      <c r="Y80" s="129"/>
    </row>
    <row r="81" spans="1:34" ht="45.75" customHeight="1" x14ac:dyDescent="0.3">
      <c r="A81" s="84" t="str">
        <f>IF(ISBLANK(B19), "#N/A", B19)</f>
        <v>#N/A</v>
      </c>
      <c r="B81" s="85" t="str">
        <f>IF(ISBLANK(B19), "#N/A", IF(VLOOKUP($A$17,$Q$22:$V$28, 2, FALSE) &gt; 0, VLOOKUP($A$17,$Q$22:$V$28, 2, FALSE), B73))</f>
        <v>#N/A</v>
      </c>
      <c r="C81" s="85" t="str">
        <f>IF(ISBLANK(B19), "#N/A", IF(VLOOKUP($A$17,$Q$22:$V$28, 2, FALSE) &gt; 0, VLOOKUP($A$17,$Q$22:$V$28, 4, FALSE), C71))</f>
        <v>#N/A</v>
      </c>
      <c r="D81" s="86" t="str">
        <f>IF(ISBLANK(B19), "#N/A", IF($A$17=$W$9,Z33,Z34/COUNTA(B17:B19)))</f>
        <v>#N/A</v>
      </c>
      <c r="E81" s="87" t="str">
        <f>IF(ISBLANK(B19), "#N/A", IF(B81&gt;0, K64, "N/A"))</f>
        <v>#N/A</v>
      </c>
      <c r="F81" s="88" t="str">
        <f>IF(ISBLANK(B19), "#N/A", D81/E81)</f>
        <v>#N/A</v>
      </c>
      <c r="G81" s="258"/>
      <c r="H81" s="89" t="str">
        <f>IF(ISBLANK(B19), "#N/A", IF($A$17=$W$9,W33,W34/COUNTA(B17:B19)))</f>
        <v>#N/A</v>
      </c>
      <c r="I81" s="110"/>
      <c r="J81" s="110"/>
      <c r="K81" s="110"/>
      <c r="L81" s="110"/>
      <c r="M81" s="110"/>
      <c r="N81" s="141"/>
      <c r="O81" s="141"/>
      <c r="P81" s="141"/>
      <c r="S81" s="171"/>
      <c r="T81" s="171"/>
      <c r="U81" s="171"/>
      <c r="V81" s="172"/>
      <c r="W81" s="172"/>
      <c r="X81" s="129"/>
      <c r="Y81" s="129"/>
    </row>
    <row r="82" spans="1:34" ht="38.4" customHeight="1" thickBot="1" x14ac:dyDescent="0.4">
      <c r="A82" s="207"/>
      <c r="B82" s="208"/>
      <c r="C82" s="208"/>
      <c r="D82" s="209"/>
      <c r="E82" s="210"/>
      <c r="F82" s="211"/>
      <c r="G82" s="212"/>
      <c r="H82" s="213"/>
      <c r="I82" s="214"/>
      <c r="J82" s="111"/>
      <c r="K82" s="111"/>
      <c r="L82" s="215"/>
      <c r="M82" s="111"/>
      <c r="N82" s="141"/>
      <c r="O82" s="141"/>
      <c r="P82" s="141"/>
      <c r="S82" s="171"/>
      <c r="T82" s="171"/>
      <c r="U82" s="171"/>
      <c r="V82" s="172"/>
      <c r="W82" s="172"/>
      <c r="X82" s="129"/>
      <c r="Y82" s="129"/>
    </row>
    <row r="83" spans="1:34" ht="29.4" customHeight="1" thickTop="1" x14ac:dyDescent="0.35">
      <c r="A83" s="216"/>
      <c r="B83" s="217"/>
      <c r="C83" s="217"/>
      <c r="D83" s="218"/>
      <c r="E83" s="219"/>
      <c r="F83" s="220"/>
      <c r="G83" s="221"/>
      <c r="H83" s="222"/>
      <c r="I83" s="223"/>
      <c r="J83" s="94"/>
      <c r="K83" s="94"/>
      <c r="L83" s="224"/>
      <c r="M83" s="94"/>
      <c r="N83" s="141"/>
      <c r="O83" s="141"/>
      <c r="P83" s="141"/>
      <c r="T83" s="171"/>
      <c r="U83" s="171"/>
      <c r="V83" s="171"/>
      <c r="W83" s="172"/>
      <c r="X83" s="172"/>
      <c r="Y83" s="129"/>
    </row>
    <row r="84" spans="1:34" ht="38.4" customHeight="1" x14ac:dyDescent="0.3">
      <c r="A84" s="265" t="s">
        <v>364</v>
      </c>
      <c r="B84" s="265"/>
      <c r="C84" s="265"/>
      <c r="D84" s="265"/>
      <c r="E84" s="265"/>
      <c r="F84" s="265"/>
      <c r="G84" s="265"/>
      <c r="H84" s="265"/>
      <c r="I84" s="122"/>
      <c r="J84" s="122"/>
      <c r="K84" s="122"/>
      <c r="L84" s="122"/>
      <c r="M84" s="122"/>
      <c r="N84" s="141"/>
      <c r="O84" s="141"/>
      <c r="P84" s="141"/>
      <c r="T84" s="171"/>
      <c r="U84" s="171"/>
      <c r="V84" s="171"/>
      <c r="W84" s="172"/>
      <c r="X84" s="172"/>
      <c r="Y84" s="129"/>
    </row>
    <row r="85" spans="1:34" s="5" customFormat="1" ht="36" customHeight="1" x14ac:dyDescent="0.3">
      <c r="A85" s="259" t="s">
        <v>152</v>
      </c>
      <c r="B85" s="75" t="s">
        <v>326</v>
      </c>
      <c r="C85" s="75" t="s">
        <v>354</v>
      </c>
      <c r="D85" s="75" t="s">
        <v>327</v>
      </c>
      <c r="E85" s="75" t="s">
        <v>355</v>
      </c>
      <c r="F85" s="75" t="s">
        <v>328</v>
      </c>
      <c r="G85" s="75" t="s">
        <v>356</v>
      </c>
      <c r="H85" s="75" t="s">
        <v>40</v>
      </c>
      <c r="I85" s="94"/>
      <c r="J85" s="94"/>
      <c r="K85" s="94"/>
      <c r="L85" s="94"/>
      <c r="M85" s="94"/>
      <c r="N85" s="129"/>
      <c r="O85" s="177"/>
      <c r="P85" s="129"/>
      <c r="Q85" s="141"/>
      <c r="R85" s="141"/>
      <c r="S85" s="141"/>
      <c r="T85" s="141"/>
      <c r="U85" s="141"/>
      <c r="V85" s="141"/>
      <c r="W85" s="141"/>
      <c r="X85" s="141"/>
      <c r="Y85" s="141"/>
      <c r="Z85" s="129"/>
      <c r="AA85" s="129"/>
      <c r="AB85" s="178"/>
      <c r="AC85" s="178"/>
      <c r="AD85" s="178"/>
      <c r="AE85" s="178"/>
      <c r="AF85" s="178"/>
      <c r="AG85" s="178"/>
      <c r="AH85" s="178"/>
    </row>
    <row r="86" spans="1:34" ht="68.400000000000006" customHeight="1" x14ac:dyDescent="0.3">
      <c r="A86" s="259"/>
      <c r="B86" s="197"/>
      <c r="C86" s="197"/>
      <c r="D86" s="197"/>
      <c r="E86" s="197"/>
      <c r="F86" s="197"/>
      <c r="G86" s="198"/>
      <c r="H86" s="185"/>
      <c r="I86" s="94"/>
      <c r="J86" s="94"/>
      <c r="K86" s="94"/>
      <c r="L86" s="94"/>
      <c r="M86" s="94"/>
    </row>
    <row r="87" spans="1:34" ht="30.75" customHeight="1" thickBot="1" x14ac:dyDescent="0.35">
      <c r="A87" s="225"/>
      <c r="B87" s="225"/>
      <c r="C87" s="225"/>
      <c r="D87" s="225"/>
      <c r="E87" s="225"/>
      <c r="F87" s="225"/>
      <c r="G87" s="225"/>
      <c r="H87" s="225"/>
      <c r="I87" s="225"/>
      <c r="J87" s="225"/>
      <c r="K87" s="225"/>
      <c r="L87" s="225"/>
      <c r="M87" s="225"/>
    </row>
    <row r="88" spans="1:34" ht="30.75" customHeight="1" thickTop="1" x14ac:dyDescent="0.3">
      <c r="A88" s="273"/>
      <c r="B88" s="273"/>
      <c r="C88" s="273"/>
      <c r="D88" s="11"/>
      <c r="E88" s="11"/>
      <c r="F88" s="11"/>
      <c r="G88" s="11"/>
      <c r="H88" s="11"/>
      <c r="I88" s="11"/>
      <c r="J88" s="11"/>
      <c r="K88" s="11"/>
      <c r="N88" s="177"/>
    </row>
    <row r="89" spans="1:34" ht="30.75" customHeight="1" x14ac:dyDescent="0.3">
      <c r="A89" s="273"/>
      <c r="B89" s="273"/>
      <c r="C89" s="273"/>
      <c r="D89" s="11"/>
      <c r="E89" s="11"/>
      <c r="F89" s="11"/>
      <c r="G89" s="11"/>
      <c r="H89" s="11"/>
      <c r="I89" s="11"/>
      <c r="J89" s="11"/>
      <c r="K89" s="11"/>
    </row>
    <row r="90" spans="1:34" ht="30.75" customHeight="1" x14ac:dyDescent="0.3">
      <c r="A90" s="4"/>
      <c r="B90" s="4"/>
      <c r="C90" s="4"/>
      <c r="D90" s="4"/>
      <c r="E90" s="4"/>
      <c r="F90" s="4"/>
      <c r="G90" s="4"/>
      <c r="H90" s="4"/>
      <c r="I90" s="4"/>
      <c r="J90" s="4"/>
      <c r="K90" s="4"/>
    </row>
    <row r="91" spans="1:34" ht="30.75" customHeight="1" x14ac:dyDescent="0.3"/>
    <row r="92" spans="1:34" ht="30.75" customHeight="1" x14ac:dyDescent="0.3"/>
    <row r="93" spans="1:34" ht="30.75" customHeight="1" x14ac:dyDescent="0.3"/>
    <row r="94" spans="1:34" ht="30.75" customHeight="1" x14ac:dyDescent="0.3">
      <c r="Z94" s="178"/>
    </row>
    <row r="95" spans="1:34" ht="102.75" customHeight="1" x14ac:dyDescent="0.3"/>
    <row r="96" spans="1:34" ht="87" customHeight="1" x14ac:dyDescent="0.3"/>
    <row r="97" spans="1:34" s="5" customFormat="1" ht="82.5" customHeight="1" x14ac:dyDescent="0.3">
      <c r="A97"/>
      <c r="B97"/>
      <c r="C97"/>
      <c r="D97"/>
      <c r="E97"/>
      <c r="F97"/>
      <c r="G97"/>
      <c r="H97"/>
      <c r="I97"/>
      <c r="J97"/>
      <c r="K97"/>
      <c r="L97"/>
      <c r="M97"/>
      <c r="N97" s="129"/>
      <c r="O97" s="129"/>
      <c r="P97" s="129"/>
      <c r="Q97" s="141"/>
      <c r="R97" s="141"/>
      <c r="S97" s="141"/>
      <c r="T97" s="141"/>
      <c r="U97" s="141"/>
      <c r="V97" s="141"/>
      <c r="W97" s="141"/>
      <c r="X97" s="141"/>
      <c r="Y97" s="141"/>
      <c r="Z97" s="129"/>
      <c r="AA97" s="178"/>
      <c r="AB97" s="178"/>
      <c r="AC97" s="178"/>
      <c r="AD97" s="178"/>
      <c r="AE97" s="178"/>
      <c r="AF97" s="178"/>
      <c r="AG97" s="178"/>
      <c r="AH97" s="178"/>
    </row>
    <row r="99" spans="1:34" ht="15" customHeight="1" x14ac:dyDescent="0.3">
      <c r="A99" s="5"/>
      <c r="B99" s="5"/>
      <c r="C99" s="5"/>
      <c r="D99" s="5"/>
      <c r="E99" s="5"/>
      <c r="F99" s="5"/>
      <c r="G99" s="5"/>
      <c r="H99" s="5"/>
      <c r="I99" s="5"/>
      <c r="J99" s="5"/>
      <c r="K99" s="5"/>
    </row>
    <row r="100" spans="1:34" ht="15" customHeight="1" x14ac:dyDescent="0.3"/>
    <row r="101" spans="1:34" ht="15" customHeight="1" x14ac:dyDescent="0.3"/>
    <row r="102" spans="1:34" ht="15" customHeight="1" x14ac:dyDescent="0.3"/>
    <row r="103" spans="1:34" ht="15" customHeight="1" x14ac:dyDescent="0.3"/>
    <row r="104" spans="1:34" ht="15" customHeight="1" x14ac:dyDescent="0.3"/>
    <row r="105" spans="1:34" ht="15.75" customHeight="1" x14ac:dyDescent="0.3"/>
    <row r="106" spans="1:34" ht="15.75" customHeight="1" x14ac:dyDescent="0.3"/>
    <row r="114" spans="1:34" s="5" customFormat="1" ht="15.75" customHeight="1" x14ac:dyDescent="0.3">
      <c r="A114"/>
      <c r="B114"/>
      <c r="C114"/>
      <c r="D114"/>
      <c r="E114"/>
      <c r="F114"/>
      <c r="G114"/>
      <c r="H114"/>
      <c r="I114"/>
      <c r="J114"/>
      <c r="K114"/>
      <c r="L114"/>
      <c r="M114"/>
      <c r="N114" s="129"/>
      <c r="O114" s="129"/>
      <c r="P114" s="129"/>
      <c r="Q114" s="141"/>
      <c r="R114" s="141"/>
      <c r="S114" s="141"/>
      <c r="T114" s="141"/>
      <c r="U114" s="141"/>
      <c r="V114" s="141"/>
      <c r="W114" s="141"/>
      <c r="X114" s="141"/>
      <c r="Y114" s="141"/>
      <c r="Z114" s="129"/>
      <c r="AA114" s="129"/>
      <c r="AB114" s="178"/>
      <c r="AC114" s="178"/>
      <c r="AD114" s="178"/>
      <c r="AE114" s="178"/>
      <c r="AF114" s="178"/>
      <c r="AG114" s="178"/>
      <c r="AH114" s="178"/>
    </row>
    <row r="116" spans="1:34" ht="15" customHeight="1" x14ac:dyDescent="0.3"/>
    <row r="117" spans="1:34" ht="15" customHeight="1" x14ac:dyDescent="0.3"/>
    <row r="118" spans="1:34" ht="15" customHeight="1" x14ac:dyDescent="0.3"/>
    <row r="119" spans="1:34" ht="15" customHeight="1" x14ac:dyDescent="0.3"/>
    <row r="120" spans="1:34" ht="15.75" customHeight="1" x14ac:dyDescent="0.3"/>
    <row r="129" spans="1:11" x14ac:dyDescent="0.3">
      <c r="A129" s="5"/>
      <c r="B129" s="5"/>
      <c r="C129" s="5"/>
      <c r="D129" s="5"/>
      <c r="E129" s="5"/>
      <c r="F129" s="5"/>
      <c r="G129" s="5"/>
      <c r="H129" s="5"/>
      <c r="I129" s="5"/>
      <c r="J129" s="5"/>
      <c r="K129" s="5"/>
    </row>
    <row r="136" spans="1:11" hidden="1" x14ac:dyDescent="0.3"/>
    <row r="182" spans="5:8" x14ac:dyDescent="0.3">
      <c r="E182" s="2"/>
      <c r="F182" s="2"/>
      <c r="G182" s="2"/>
      <c r="H182" s="2"/>
    </row>
    <row r="183" spans="5:8" x14ac:dyDescent="0.3">
      <c r="E183" s="2"/>
      <c r="F183" s="2"/>
      <c r="G183" s="2"/>
      <c r="H183" s="2"/>
    </row>
    <row r="184" spans="5:8" x14ac:dyDescent="0.3">
      <c r="E184" s="2"/>
      <c r="F184" s="2"/>
      <c r="G184" s="2"/>
      <c r="H184" s="2"/>
    </row>
    <row r="185" spans="5:8" x14ac:dyDescent="0.3">
      <c r="E185" s="2"/>
      <c r="F185" s="2"/>
      <c r="G185" s="2"/>
      <c r="H185" s="2"/>
    </row>
    <row r="186" spans="5:8" x14ac:dyDescent="0.3">
      <c r="E186" s="2"/>
      <c r="F186" s="2"/>
      <c r="G186" s="2"/>
      <c r="H186" s="2"/>
    </row>
    <row r="187" spans="5:8" x14ac:dyDescent="0.3">
      <c r="E187" s="2"/>
      <c r="F187" s="2"/>
      <c r="G187" s="2"/>
      <c r="H187" s="2"/>
    </row>
    <row r="188" spans="5:8" x14ac:dyDescent="0.3">
      <c r="E188" s="3"/>
      <c r="F188" s="3"/>
      <c r="G188" s="3"/>
      <c r="H188" s="3"/>
    </row>
  </sheetData>
  <sheetProtection algorithmName="SHA-512" hashValue="4ZWYsrhJNr5lrPwEhRxxX2am/AZt8kwlBSj8d0eOm7YZjdA1JyX466GEX11BFApqhRs99m+eEyciJ8zoC/VeRg==" saltValue="E7GxBOTZG7qplEz7Os/iyg==" spinCount="100000" sheet="1" objects="1" scenarios="1"/>
  <mergeCells count="81">
    <mergeCell ref="H1:H2"/>
    <mergeCell ref="F14:H14"/>
    <mergeCell ref="F15:H15"/>
    <mergeCell ref="A1:F5"/>
    <mergeCell ref="A27:I28"/>
    <mergeCell ref="A12:B12"/>
    <mergeCell ref="A13:B13"/>
    <mergeCell ref="Q20:V20"/>
    <mergeCell ref="Q37:U37"/>
    <mergeCell ref="B8:F8"/>
    <mergeCell ref="B9:C9"/>
    <mergeCell ref="E9:F9"/>
    <mergeCell ref="B10:C10"/>
    <mergeCell ref="D14:E14"/>
    <mergeCell ref="E10:F10"/>
    <mergeCell ref="B11:C11"/>
    <mergeCell ref="E11:F11"/>
    <mergeCell ref="M60:M61"/>
    <mergeCell ref="M62:M64"/>
    <mergeCell ref="G12:H12"/>
    <mergeCell ref="G13:H13"/>
    <mergeCell ref="A22:I22"/>
    <mergeCell ref="L62:L64"/>
    <mergeCell ref="D15:E15"/>
    <mergeCell ref="J60:J61"/>
    <mergeCell ref="K60:K61"/>
    <mergeCell ref="L60:L61"/>
    <mergeCell ref="I60:I61"/>
    <mergeCell ref="A17:A19"/>
    <mergeCell ref="A52:F52"/>
    <mergeCell ref="E53:F53"/>
    <mergeCell ref="E54:F54"/>
    <mergeCell ref="E55:F55"/>
    <mergeCell ref="B56:C56"/>
    <mergeCell ref="A89:C89"/>
    <mergeCell ref="A88:C88"/>
    <mergeCell ref="P31:P33"/>
    <mergeCell ref="A59:M59"/>
    <mergeCell ref="K38:K39"/>
    <mergeCell ref="A51:E51"/>
    <mergeCell ref="B53:C53"/>
    <mergeCell ref="B54:C54"/>
    <mergeCell ref="B55:C55"/>
    <mergeCell ref="C77:C78"/>
    <mergeCell ref="F77:F78"/>
    <mergeCell ref="D77:D78"/>
    <mergeCell ref="A85:A86"/>
    <mergeCell ref="A50:F50"/>
    <mergeCell ref="G60:G61"/>
    <mergeCell ref="F60:F61"/>
    <mergeCell ref="Q1:AH1"/>
    <mergeCell ref="A84:H84"/>
    <mergeCell ref="A23:I23"/>
    <mergeCell ref="C24:I24"/>
    <mergeCell ref="G17:G19"/>
    <mergeCell ref="H17:H19"/>
    <mergeCell ref="D16:F16"/>
    <mergeCell ref="D17:F19"/>
    <mergeCell ref="C17:C19"/>
    <mergeCell ref="B6:C6"/>
    <mergeCell ref="E6:H6"/>
    <mergeCell ref="B7:F7"/>
    <mergeCell ref="E77:E78"/>
    <mergeCell ref="G77:G78"/>
    <mergeCell ref="B77:B78"/>
    <mergeCell ref="A29:A43"/>
    <mergeCell ref="E56:F56"/>
    <mergeCell ref="A68:E68"/>
    <mergeCell ref="A76:H76"/>
    <mergeCell ref="G79:G81"/>
    <mergeCell ref="A77:A78"/>
    <mergeCell ref="C60:C61"/>
    <mergeCell ref="E60:E61"/>
    <mergeCell ref="D60:D61"/>
    <mergeCell ref="H60:H61"/>
    <mergeCell ref="B60:B61"/>
    <mergeCell ref="A67:F67"/>
    <mergeCell ref="A69:F69"/>
    <mergeCell ref="A60:A61"/>
    <mergeCell ref="C71:C73"/>
    <mergeCell ref="H77:H78"/>
  </mergeCells>
  <phoneticPr fontId="0" type="noConversion"/>
  <conditionalFormatting sqref="C44:I44">
    <cfRule type="containsText" dxfId="1" priority="1" stopIfTrue="1" operator="containsText" text="No">
      <formula>NOT(ISERROR(SEARCH("No",C44)))</formula>
    </cfRule>
    <cfRule type="containsText" dxfId="0" priority="2" stopIfTrue="1" operator="containsText" text="No">
      <formula>NOT(ISERROR(SEARCH("No",C44)))</formula>
    </cfRule>
  </conditionalFormatting>
  <dataValidations xWindow="370" yWindow="1074" count="28">
    <dataValidation allowBlank="1" showInputMessage="1" showErrorMessage="1" promptTitle="Select Applicable Crash Type" prompt="from the pulldown menu" sqref="C77" xr:uid="{00000000-0002-0000-0200-000000000000}"/>
    <dataValidation allowBlank="1" showInputMessage="1" showErrorMessage="1" promptTitle="Select CMF Value" prompt="From the CMF Clearinghouse" sqref="B77" xr:uid="{00000000-0002-0000-0200-000001000000}"/>
    <dataValidation allowBlank="1" showInputMessage="1" showErrorMessage="1" promptTitle="Enter CMF Value" prompt="From the CMF Clearinghouse" sqref="B79:B83" xr:uid="{00000000-0002-0000-0200-000002000000}"/>
    <dataValidation allowBlank="1" showInputMessage="1" showErrorMessage="1" promptTitle="Select Applicable Crash Type" prompt="from the dropdown menu." sqref="C79:C83" xr:uid="{00000000-0002-0000-0200-000008000000}"/>
    <dataValidation allowBlank="1" showInputMessage="1" showErrorMessage="1" promptTitle="NOTE:" prompt="At least 1 response is required in the first row" sqref="B17" xr:uid="{A4210D13-F18C-4241-98A0-AC16FA048E99}"/>
    <dataValidation type="list" allowBlank="1" showInputMessage="1" showErrorMessage="1" sqref="K5:K9" xr:uid="{00000000-0002-0000-0200-000006000000}">
      <formula1>#REF!</formula1>
    </dataValidation>
    <dataValidation type="list" allowBlank="1" showInputMessage="1" showErrorMessage="1" sqref="H9" xr:uid="{B7402FCB-3A56-40EA-A723-59EFEDD45573}">
      <formula1>$R$3:$R$7</formula1>
    </dataValidation>
    <dataValidation type="list" allowBlank="1" showInputMessage="1" showErrorMessage="1" sqref="H8" xr:uid="{A2342D0B-CCDE-4142-8343-B4075F73DBB4}">
      <formula1>$Q$3:$Q$11</formula1>
    </dataValidation>
    <dataValidation type="list" allowBlank="1" showInputMessage="1" showErrorMessage="1" sqref="A17" xr:uid="{00000000-0002-0000-0200-00000E000000}">
      <formula1>$W$3:$W$9</formula1>
    </dataValidation>
    <dataValidation type="list" allowBlank="1" showInputMessage="1" showErrorMessage="1" sqref="B7" xr:uid="{233B5C4F-43FF-4B38-9F73-8C3020F88D09}">
      <formula1>$AB$3:$AB$6</formula1>
    </dataValidation>
    <dataValidation type="list" allowBlank="1" showInputMessage="1" showErrorMessage="1" sqref="H7" xr:uid="{5D3F274B-AFD8-48B7-82FE-58ECAAC776CA}">
      <formula1>$AC$3:$AC$12</formula1>
    </dataValidation>
    <dataValidation type="list" allowBlank="1" showInputMessage="1" showErrorMessage="1" sqref="F13" xr:uid="{00000000-0002-0000-0200-000004000000}">
      <formula1>$V$3:$V$4</formula1>
    </dataValidation>
    <dataValidation type="list" allowBlank="1" showInputMessage="1" showErrorMessage="1" sqref="C15 K19" xr:uid="{00000000-0002-0000-0200-000009000000}">
      <formula1>$S$3:$S$5</formula1>
    </dataValidation>
    <dataValidation type="list" allowBlank="1" showInputMessage="1" showErrorMessage="1" sqref="E13" xr:uid="{00000000-0002-0000-0200-00000B000000}">
      <formula1>$T$3:$T$6</formula1>
    </dataValidation>
    <dataValidation type="list" allowBlank="1" showInputMessage="1" showErrorMessage="1" sqref="H11" xr:uid="{00000000-0002-0000-0200-00000D000000}">
      <formula1>$U$3:$U$13</formula1>
    </dataValidation>
    <dataValidation type="list" allowBlank="1" showInputMessage="1" showErrorMessage="1" sqref="A13" xr:uid="{550A9F91-2AA5-48C3-9464-38E150EB2150}">
      <formula1>$Z$3:$Z$16</formula1>
    </dataValidation>
    <dataValidation type="list" allowBlank="1" showInputMessage="1" showErrorMessage="1" sqref="C13" xr:uid="{FF325D38-166F-4A39-9F52-F1CDB6E920A4}">
      <formula1>$AD$3:$AD$6</formula1>
    </dataValidation>
    <dataValidation type="list" allowBlank="1" showInputMessage="1" showErrorMessage="1" sqref="G17" xr:uid="{B1A1828B-5B19-4BB7-A3A4-DC35781ECD30}">
      <formula1>$AE$3:$AE$17</formula1>
    </dataValidation>
    <dataValidation type="list" allowBlank="1" showInputMessage="1" showErrorMessage="1" sqref="D54:D57" xr:uid="{B7435B33-5E2B-4B83-9A32-BB08AD21E982}">
      <formula1>$AF$3:$AF$4</formula1>
    </dataValidation>
    <dataValidation type="list" allowBlank="1" showInputMessage="1" showErrorMessage="1" sqref="D71:D74" xr:uid="{FE9DD059-7BDD-4C2F-B486-4CD240C90703}">
      <formula1>$AG$3:$AG$4</formula1>
    </dataValidation>
    <dataValidation type="list" allowBlank="1" showInputMessage="1" showErrorMessage="1" sqref="B6:C6" xr:uid="{39F278FD-4DEE-4CFF-BA78-3A47046B033B}">
      <formula1>$AH$3:$AH$5</formula1>
    </dataValidation>
    <dataValidation type="whole" allowBlank="1" showErrorMessage="1" promptTitle="NOTE:" prompt="Input is required for this field" sqref="E45" xr:uid="{2BE33526-C50C-44A3-8900-819D060D38C1}">
      <formula1>0</formula1>
      <formula2>100</formula2>
    </dataValidation>
    <dataValidation type="whole" allowBlank="1" showInputMessage="1" showErrorMessage="1" sqref="D26:I26 D29:I43" xr:uid="{AAD482D8-D779-4BC1-B074-ABDB07666ABB}">
      <formula1>0</formula1>
      <formula2>10000</formula2>
    </dataValidation>
    <dataValidation type="whole" allowBlank="1" showInputMessage="1" showErrorMessage="1" sqref="B54:C57" xr:uid="{6A59A88F-7DDD-4CA1-AD45-3352328CCF1D}">
      <formula1>0</formula1>
      <formula2>100</formula2>
    </dataValidation>
    <dataValidation type="whole" allowBlank="1" showInputMessage="1" showErrorMessage="1" sqref="C62:H64 J62:J64" xr:uid="{10605785-8A1D-4E91-A4FC-6BC5994206E2}">
      <formula1>0</formula1>
      <formula2>99999999</formula2>
    </dataValidation>
    <dataValidation type="decimal" allowBlank="1" showInputMessage="1" showErrorMessage="1" promptTitle="Enter CMF Value" prompt="From the CMF Clearinghouse" sqref="B71:B73" xr:uid="{7824E45C-BB3B-4EA7-BA4C-0A071B11E41F}">
      <formula1>0</formula1>
      <formula2>100</formula2>
    </dataValidation>
    <dataValidation type="list" allowBlank="1" showInputMessage="1" showErrorMessage="1" sqref="C71:C74" xr:uid="{01F23BC8-B0E9-4658-B569-B471F027E4D1}">
      <formula1>$X$3:$X$17</formula1>
    </dataValidation>
    <dataValidation allowBlank="1" showInputMessage="1" showErrorMessage="1" promptTitle="Note" prompt="This is the average estimated annual average daily traffic for all selected segments/intersections contained within the application and as provided by the Locality/VDOT. The AADT is the total annual traffic estimated by the # of days in the year." sqref="D13" xr:uid="{7F51B2DD-E239-4B37-A6D8-04DED509C9C0}"/>
  </dataValidations>
  <hyperlinks>
    <hyperlink ref="A52" r:id="rId1" display="https://www.virginiadot.org/business/resources/HSIP/Virginia_State_Preferred_CMF_List.pdf" xr:uid="{21713A89-1282-4CC4-BC7E-18BAF4CE33DF}"/>
    <hyperlink ref="A69" r:id="rId2" display="https://www.virginiadot.org/business/resources/HSIP/Virginia_State_Preferred_CMF_List.pdf" xr:uid="{D137FDF9-7F03-49E9-8F87-09EB3913CC27}"/>
  </hyperlinks>
  <pageMargins left="0.7" right="0.7" top="0.75" bottom="0.75" header="0.3" footer="0.3"/>
  <pageSetup paperSize="401" scale="41" fitToHeight="2"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E4CAA-2C5E-453A-BFD5-71914B0B9047}">
  <dimension ref="A1:E14"/>
  <sheetViews>
    <sheetView zoomScale="70" zoomScaleNormal="70" workbookViewId="0">
      <selection sqref="A1:E1"/>
    </sheetView>
  </sheetViews>
  <sheetFormatPr defaultColWidth="8.88671875" defaultRowHeight="14.4" x14ac:dyDescent="0.3"/>
  <cols>
    <col min="1" max="1" width="25.88671875" style="63" customWidth="1"/>
    <col min="2" max="2" width="20.5546875" style="63" customWidth="1"/>
    <col min="3" max="3" width="50.6640625" style="63" customWidth="1"/>
    <col min="4" max="5" width="30.6640625" style="63" customWidth="1"/>
    <col min="6" max="16384" width="8.88671875" style="63"/>
  </cols>
  <sheetData>
    <row r="1" spans="1:5" ht="24.6" x14ac:dyDescent="0.3">
      <c r="A1" s="301" t="s">
        <v>303</v>
      </c>
      <c r="B1" s="301"/>
      <c r="C1" s="301"/>
      <c r="D1" s="301"/>
      <c r="E1" s="301"/>
    </row>
    <row r="2" spans="1:5" ht="19.2" x14ac:dyDescent="0.3">
      <c r="A2" s="298" t="s">
        <v>307</v>
      </c>
      <c r="B2" s="298"/>
      <c r="C2" s="298"/>
      <c r="D2" s="298"/>
      <c r="E2" s="298"/>
    </row>
    <row r="3" spans="1:5" ht="40.200000000000003" customHeight="1" x14ac:dyDescent="0.3">
      <c r="A3" s="65" t="s">
        <v>304</v>
      </c>
      <c r="B3" s="65" t="s">
        <v>305</v>
      </c>
      <c r="C3" s="65" t="s">
        <v>306</v>
      </c>
      <c r="D3" s="65" t="s">
        <v>309</v>
      </c>
      <c r="E3" s="65" t="s">
        <v>308</v>
      </c>
    </row>
    <row r="4" spans="1:5" ht="30" customHeight="1" x14ac:dyDescent="0.3">
      <c r="A4" s="190"/>
      <c r="B4" s="190"/>
      <c r="C4" s="190"/>
      <c r="D4" s="191">
        <v>0</v>
      </c>
      <c r="E4" s="299">
        <f>SUM(D4:D6)</f>
        <v>0</v>
      </c>
    </row>
    <row r="5" spans="1:5" ht="30" customHeight="1" x14ac:dyDescent="0.3">
      <c r="A5" s="192"/>
      <c r="B5" s="192"/>
      <c r="C5" s="192"/>
      <c r="D5" s="193">
        <v>0</v>
      </c>
      <c r="E5" s="299"/>
    </row>
    <row r="6" spans="1:5" ht="30" customHeight="1" x14ac:dyDescent="0.3">
      <c r="A6" s="190"/>
      <c r="B6" s="190"/>
      <c r="C6" s="190"/>
      <c r="D6" s="191">
        <v>0</v>
      </c>
      <c r="E6" s="299"/>
    </row>
    <row r="7" spans="1:5" ht="19.2" x14ac:dyDescent="0.3">
      <c r="A7" s="298" t="s">
        <v>310</v>
      </c>
      <c r="B7" s="298"/>
      <c r="C7" s="298"/>
      <c r="D7" s="298"/>
      <c r="E7" s="298"/>
    </row>
    <row r="8" spans="1:5" ht="38.4" x14ac:dyDescent="0.3">
      <c r="A8" s="65" t="s">
        <v>332</v>
      </c>
      <c r="B8" s="300" t="s">
        <v>311</v>
      </c>
      <c r="C8" s="300"/>
      <c r="D8" s="65" t="s">
        <v>312</v>
      </c>
      <c r="E8" s="65" t="s">
        <v>313</v>
      </c>
    </row>
    <row r="9" spans="1:5" ht="30" customHeight="1" x14ac:dyDescent="0.3">
      <c r="A9" s="190"/>
      <c r="B9" s="302"/>
      <c r="C9" s="303"/>
      <c r="D9" s="191">
        <v>0</v>
      </c>
      <c r="E9" s="299">
        <f>SUM(D9:D11)</f>
        <v>0</v>
      </c>
    </row>
    <row r="10" spans="1:5" ht="30" customHeight="1" x14ac:dyDescent="0.3">
      <c r="A10" s="192"/>
      <c r="B10" s="304"/>
      <c r="C10" s="305"/>
      <c r="D10" s="193">
        <v>0</v>
      </c>
      <c r="E10" s="299"/>
    </row>
    <row r="11" spans="1:5" ht="30" customHeight="1" x14ac:dyDescent="0.3">
      <c r="A11" s="190"/>
      <c r="B11" s="302"/>
      <c r="C11" s="303"/>
      <c r="D11" s="191">
        <v>0</v>
      </c>
      <c r="E11" s="299"/>
    </row>
    <row r="12" spans="1:5" ht="19.2" x14ac:dyDescent="0.3">
      <c r="A12" s="300" t="s">
        <v>314</v>
      </c>
      <c r="B12" s="300"/>
      <c r="C12" s="300"/>
      <c r="D12" s="300"/>
      <c r="E12" s="300"/>
    </row>
    <row r="13" spans="1:5" ht="41.4" customHeight="1" x14ac:dyDescent="0.3">
      <c r="A13" s="202" t="s">
        <v>308</v>
      </c>
      <c r="B13" s="202" t="s">
        <v>313</v>
      </c>
      <c r="C13" s="66" t="s">
        <v>315</v>
      </c>
      <c r="D13" s="66" t="s">
        <v>316</v>
      </c>
      <c r="E13" s="66" t="s">
        <v>317</v>
      </c>
    </row>
    <row r="14" spans="1:5" ht="30" customHeight="1" x14ac:dyDescent="0.3">
      <c r="A14" s="193">
        <f>E4</f>
        <v>0</v>
      </c>
      <c r="B14" s="193">
        <f>E9</f>
        <v>0</v>
      </c>
      <c r="C14" s="193">
        <v>0</v>
      </c>
      <c r="D14" s="193">
        <v>0</v>
      </c>
      <c r="E14" s="193">
        <v>0</v>
      </c>
    </row>
  </sheetData>
  <sheetProtection algorithmName="SHA-512" hashValue="/rLjinVoiBdUbK7j5UrEeB20xy8V5sHCWIbValxM6GIKeKzAj/O1MBQH9oZqL2iutai7vcfzZtWtVUJp8UR6CA==" saltValue="MKXqKRXfuXjU5I7xAGxrDA==" spinCount="100000" sheet="1" objects="1" scenarios="1"/>
  <mergeCells count="10">
    <mergeCell ref="A7:E7"/>
    <mergeCell ref="E9:E11"/>
    <mergeCell ref="B8:C8"/>
    <mergeCell ref="A12:E12"/>
    <mergeCell ref="A1:E1"/>
    <mergeCell ref="A2:E2"/>
    <mergeCell ref="E4:E6"/>
    <mergeCell ref="B9:C9"/>
    <mergeCell ref="B10:C10"/>
    <mergeCell ref="B11:C11"/>
  </mergeCells>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0B25E-329E-4169-9B4A-39463953B40E}">
  <sheetPr codeName="Sheet8">
    <pageSetUpPr fitToPage="1"/>
  </sheetPr>
  <dimension ref="A1:M52"/>
  <sheetViews>
    <sheetView showGridLines="0" zoomScale="75" zoomScaleNormal="100" zoomScalePageLayoutView="75" workbookViewId="0"/>
  </sheetViews>
  <sheetFormatPr defaultColWidth="9.109375" defaultRowHeight="14.4" x14ac:dyDescent="0.3"/>
  <cols>
    <col min="1" max="1" width="29.33203125" customWidth="1"/>
    <col min="2" max="2" width="15.6640625" customWidth="1"/>
    <col min="3" max="6" width="14.33203125" customWidth="1"/>
    <col min="7" max="7" width="18.109375" customWidth="1"/>
    <col min="8" max="8" width="14.33203125" customWidth="1"/>
    <col min="9" max="9" width="2.109375" customWidth="1"/>
    <col min="10" max="12" width="15.109375" customWidth="1"/>
    <col min="257" max="257" width="29.33203125" customWidth="1"/>
    <col min="258" max="258" width="15.6640625" customWidth="1"/>
    <col min="259" max="262" width="14.33203125" customWidth="1"/>
    <col min="263" max="263" width="18.109375" customWidth="1"/>
    <col min="264" max="264" width="14.33203125" customWidth="1"/>
    <col min="265" max="265" width="2.109375" customWidth="1"/>
    <col min="266" max="268" width="15.109375" customWidth="1"/>
    <col min="513" max="513" width="29.33203125" customWidth="1"/>
    <col min="514" max="514" width="15.6640625" customWidth="1"/>
    <col min="515" max="518" width="14.33203125" customWidth="1"/>
    <col min="519" max="519" width="18.109375" customWidth="1"/>
    <col min="520" max="520" width="14.33203125" customWidth="1"/>
    <col min="521" max="521" width="2.109375" customWidth="1"/>
    <col min="522" max="524" width="15.109375" customWidth="1"/>
    <col min="769" max="769" width="29.33203125" customWidth="1"/>
    <col min="770" max="770" width="15.6640625" customWidth="1"/>
    <col min="771" max="774" width="14.33203125" customWidth="1"/>
    <col min="775" max="775" width="18.109375" customWidth="1"/>
    <col min="776" max="776" width="14.33203125" customWidth="1"/>
    <col min="777" max="777" width="2.109375" customWidth="1"/>
    <col min="778" max="780" width="15.109375" customWidth="1"/>
    <col min="1025" max="1025" width="29.33203125" customWidth="1"/>
    <col min="1026" max="1026" width="15.6640625" customWidth="1"/>
    <col min="1027" max="1030" width="14.33203125" customWidth="1"/>
    <col min="1031" max="1031" width="18.109375" customWidth="1"/>
    <col min="1032" max="1032" width="14.33203125" customWidth="1"/>
    <col min="1033" max="1033" width="2.109375" customWidth="1"/>
    <col min="1034" max="1036" width="15.109375" customWidth="1"/>
    <col min="1281" max="1281" width="29.33203125" customWidth="1"/>
    <col min="1282" max="1282" width="15.6640625" customWidth="1"/>
    <col min="1283" max="1286" width="14.33203125" customWidth="1"/>
    <col min="1287" max="1287" width="18.109375" customWidth="1"/>
    <col min="1288" max="1288" width="14.33203125" customWidth="1"/>
    <col min="1289" max="1289" width="2.109375" customWidth="1"/>
    <col min="1290" max="1292" width="15.109375" customWidth="1"/>
    <col min="1537" max="1537" width="29.33203125" customWidth="1"/>
    <col min="1538" max="1538" width="15.6640625" customWidth="1"/>
    <col min="1539" max="1542" width="14.33203125" customWidth="1"/>
    <col min="1543" max="1543" width="18.109375" customWidth="1"/>
    <col min="1544" max="1544" width="14.33203125" customWidth="1"/>
    <col min="1545" max="1545" width="2.109375" customWidth="1"/>
    <col min="1546" max="1548" width="15.109375" customWidth="1"/>
    <col min="1793" max="1793" width="29.33203125" customWidth="1"/>
    <col min="1794" max="1794" width="15.6640625" customWidth="1"/>
    <col min="1795" max="1798" width="14.33203125" customWidth="1"/>
    <col min="1799" max="1799" width="18.109375" customWidth="1"/>
    <col min="1800" max="1800" width="14.33203125" customWidth="1"/>
    <col min="1801" max="1801" width="2.109375" customWidth="1"/>
    <col min="1802" max="1804" width="15.109375" customWidth="1"/>
    <col min="2049" max="2049" width="29.33203125" customWidth="1"/>
    <col min="2050" max="2050" width="15.6640625" customWidth="1"/>
    <col min="2051" max="2054" width="14.33203125" customWidth="1"/>
    <col min="2055" max="2055" width="18.109375" customWidth="1"/>
    <col min="2056" max="2056" width="14.33203125" customWidth="1"/>
    <col min="2057" max="2057" width="2.109375" customWidth="1"/>
    <col min="2058" max="2060" width="15.109375" customWidth="1"/>
    <col min="2305" max="2305" width="29.33203125" customWidth="1"/>
    <col min="2306" max="2306" width="15.6640625" customWidth="1"/>
    <col min="2307" max="2310" width="14.33203125" customWidth="1"/>
    <col min="2311" max="2311" width="18.109375" customWidth="1"/>
    <col min="2312" max="2312" width="14.33203125" customWidth="1"/>
    <col min="2313" max="2313" width="2.109375" customWidth="1"/>
    <col min="2314" max="2316" width="15.109375" customWidth="1"/>
    <col min="2561" max="2561" width="29.33203125" customWidth="1"/>
    <col min="2562" max="2562" width="15.6640625" customWidth="1"/>
    <col min="2563" max="2566" width="14.33203125" customWidth="1"/>
    <col min="2567" max="2567" width="18.109375" customWidth="1"/>
    <col min="2568" max="2568" width="14.33203125" customWidth="1"/>
    <col min="2569" max="2569" width="2.109375" customWidth="1"/>
    <col min="2570" max="2572" width="15.109375" customWidth="1"/>
    <col min="2817" max="2817" width="29.33203125" customWidth="1"/>
    <col min="2818" max="2818" width="15.6640625" customWidth="1"/>
    <col min="2819" max="2822" width="14.33203125" customWidth="1"/>
    <col min="2823" max="2823" width="18.109375" customWidth="1"/>
    <col min="2824" max="2824" width="14.33203125" customWidth="1"/>
    <col min="2825" max="2825" width="2.109375" customWidth="1"/>
    <col min="2826" max="2828" width="15.109375" customWidth="1"/>
    <col min="3073" max="3073" width="29.33203125" customWidth="1"/>
    <col min="3074" max="3074" width="15.6640625" customWidth="1"/>
    <col min="3075" max="3078" width="14.33203125" customWidth="1"/>
    <col min="3079" max="3079" width="18.109375" customWidth="1"/>
    <col min="3080" max="3080" width="14.33203125" customWidth="1"/>
    <col min="3081" max="3081" width="2.109375" customWidth="1"/>
    <col min="3082" max="3084" width="15.109375" customWidth="1"/>
    <col min="3329" max="3329" width="29.33203125" customWidth="1"/>
    <col min="3330" max="3330" width="15.6640625" customWidth="1"/>
    <col min="3331" max="3334" width="14.33203125" customWidth="1"/>
    <col min="3335" max="3335" width="18.109375" customWidth="1"/>
    <col min="3336" max="3336" width="14.33203125" customWidth="1"/>
    <col min="3337" max="3337" width="2.109375" customWidth="1"/>
    <col min="3338" max="3340" width="15.109375" customWidth="1"/>
    <col min="3585" max="3585" width="29.33203125" customWidth="1"/>
    <col min="3586" max="3586" width="15.6640625" customWidth="1"/>
    <col min="3587" max="3590" width="14.33203125" customWidth="1"/>
    <col min="3591" max="3591" width="18.109375" customWidth="1"/>
    <col min="3592" max="3592" width="14.33203125" customWidth="1"/>
    <col min="3593" max="3593" width="2.109375" customWidth="1"/>
    <col min="3594" max="3596" width="15.109375" customWidth="1"/>
    <col min="3841" max="3841" width="29.33203125" customWidth="1"/>
    <col min="3842" max="3842" width="15.6640625" customWidth="1"/>
    <col min="3843" max="3846" width="14.33203125" customWidth="1"/>
    <col min="3847" max="3847" width="18.109375" customWidth="1"/>
    <col min="3848" max="3848" width="14.33203125" customWidth="1"/>
    <col min="3849" max="3849" width="2.109375" customWidth="1"/>
    <col min="3850" max="3852" width="15.109375" customWidth="1"/>
    <col min="4097" max="4097" width="29.33203125" customWidth="1"/>
    <col min="4098" max="4098" width="15.6640625" customWidth="1"/>
    <col min="4099" max="4102" width="14.33203125" customWidth="1"/>
    <col min="4103" max="4103" width="18.109375" customWidth="1"/>
    <col min="4104" max="4104" width="14.33203125" customWidth="1"/>
    <col min="4105" max="4105" width="2.109375" customWidth="1"/>
    <col min="4106" max="4108" width="15.109375" customWidth="1"/>
    <col min="4353" max="4353" width="29.33203125" customWidth="1"/>
    <col min="4354" max="4354" width="15.6640625" customWidth="1"/>
    <col min="4355" max="4358" width="14.33203125" customWidth="1"/>
    <col min="4359" max="4359" width="18.109375" customWidth="1"/>
    <col min="4360" max="4360" width="14.33203125" customWidth="1"/>
    <col min="4361" max="4361" width="2.109375" customWidth="1"/>
    <col min="4362" max="4364" width="15.109375" customWidth="1"/>
    <col min="4609" max="4609" width="29.33203125" customWidth="1"/>
    <col min="4610" max="4610" width="15.6640625" customWidth="1"/>
    <col min="4611" max="4614" width="14.33203125" customWidth="1"/>
    <col min="4615" max="4615" width="18.109375" customWidth="1"/>
    <col min="4616" max="4616" width="14.33203125" customWidth="1"/>
    <col min="4617" max="4617" width="2.109375" customWidth="1"/>
    <col min="4618" max="4620" width="15.109375" customWidth="1"/>
    <col min="4865" max="4865" width="29.33203125" customWidth="1"/>
    <col min="4866" max="4866" width="15.6640625" customWidth="1"/>
    <col min="4867" max="4870" width="14.33203125" customWidth="1"/>
    <col min="4871" max="4871" width="18.109375" customWidth="1"/>
    <col min="4872" max="4872" width="14.33203125" customWidth="1"/>
    <col min="4873" max="4873" width="2.109375" customWidth="1"/>
    <col min="4874" max="4876" width="15.109375" customWidth="1"/>
    <col min="5121" max="5121" width="29.33203125" customWidth="1"/>
    <col min="5122" max="5122" width="15.6640625" customWidth="1"/>
    <col min="5123" max="5126" width="14.33203125" customWidth="1"/>
    <col min="5127" max="5127" width="18.109375" customWidth="1"/>
    <col min="5128" max="5128" width="14.33203125" customWidth="1"/>
    <col min="5129" max="5129" width="2.109375" customWidth="1"/>
    <col min="5130" max="5132" width="15.109375" customWidth="1"/>
    <col min="5377" max="5377" width="29.33203125" customWidth="1"/>
    <col min="5378" max="5378" width="15.6640625" customWidth="1"/>
    <col min="5379" max="5382" width="14.33203125" customWidth="1"/>
    <col min="5383" max="5383" width="18.109375" customWidth="1"/>
    <col min="5384" max="5384" width="14.33203125" customWidth="1"/>
    <col min="5385" max="5385" width="2.109375" customWidth="1"/>
    <col min="5386" max="5388" width="15.109375" customWidth="1"/>
    <col min="5633" max="5633" width="29.33203125" customWidth="1"/>
    <col min="5634" max="5634" width="15.6640625" customWidth="1"/>
    <col min="5635" max="5638" width="14.33203125" customWidth="1"/>
    <col min="5639" max="5639" width="18.109375" customWidth="1"/>
    <col min="5640" max="5640" width="14.33203125" customWidth="1"/>
    <col min="5641" max="5641" width="2.109375" customWidth="1"/>
    <col min="5642" max="5644" width="15.109375" customWidth="1"/>
    <col min="5889" max="5889" width="29.33203125" customWidth="1"/>
    <col min="5890" max="5890" width="15.6640625" customWidth="1"/>
    <col min="5891" max="5894" width="14.33203125" customWidth="1"/>
    <col min="5895" max="5895" width="18.109375" customWidth="1"/>
    <col min="5896" max="5896" width="14.33203125" customWidth="1"/>
    <col min="5897" max="5897" width="2.109375" customWidth="1"/>
    <col min="5898" max="5900" width="15.109375" customWidth="1"/>
    <col min="6145" max="6145" width="29.33203125" customWidth="1"/>
    <col min="6146" max="6146" width="15.6640625" customWidth="1"/>
    <col min="6147" max="6150" width="14.33203125" customWidth="1"/>
    <col min="6151" max="6151" width="18.109375" customWidth="1"/>
    <col min="6152" max="6152" width="14.33203125" customWidth="1"/>
    <col min="6153" max="6153" width="2.109375" customWidth="1"/>
    <col min="6154" max="6156" width="15.109375" customWidth="1"/>
    <col min="6401" max="6401" width="29.33203125" customWidth="1"/>
    <col min="6402" max="6402" width="15.6640625" customWidth="1"/>
    <col min="6403" max="6406" width="14.33203125" customWidth="1"/>
    <col min="6407" max="6407" width="18.109375" customWidth="1"/>
    <col min="6408" max="6408" width="14.33203125" customWidth="1"/>
    <col min="6409" max="6409" width="2.109375" customWidth="1"/>
    <col min="6410" max="6412" width="15.109375" customWidth="1"/>
    <col min="6657" max="6657" width="29.33203125" customWidth="1"/>
    <col min="6658" max="6658" width="15.6640625" customWidth="1"/>
    <col min="6659" max="6662" width="14.33203125" customWidth="1"/>
    <col min="6663" max="6663" width="18.109375" customWidth="1"/>
    <col min="6664" max="6664" width="14.33203125" customWidth="1"/>
    <col min="6665" max="6665" width="2.109375" customWidth="1"/>
    <col min="6666" max="6668" width="15.109375" customWidth="1"/>
    <col min="6913" max="6913" width="29.33203125" customWidth="1"/>
    <col min="6914" max="6914" width="15.6640625" customWidth="1"/>
    <col min="6915" max="6918" width="14.33203125" customWidth="1"/>
    <col min="6919" max="6919" width="18.109375" customWidth="1"/>
    <col min="6920" max="6920" width="14.33203125" customWidth="1"/>
    <col min="6921" max="6921" width="2.109375" customWidth="1"/>
    <col min="6922" max="6924" width="15.109375" customWidth="1"/>
    <col min="7169" max="7169" width="29.33203125" customWidth="1"/>
    <col min="7170" max="7170" width="15.6640625" customWidth="1"/>
    <col min="7171" max="7174" width="14.33203125" customWidth="1"/>
    <col min="7175" max="7175" width="18.109375" customWidth="1"/>
    <col min="7176" max="7176" width="14.33203125" customWidth="1"/>
    <col min="7177" max="7177" width="2.109375" customWidth="1"/>
    <col min="7178" max="7180" width="15.109375" customWidth="1"/>
    <col min="7425" max="7425" width="29.33203125" customWidth="1"/>
    <col min="7426" max="7426" width="15.6640625" customWidth="1"/>
    <col min="7427" max="7430" width="14.33203125" customWidth="1"/>
    <col min="7431" max="7431" width="18.109375" customWidth="1"/>
    <col min="7432" max="7432" width="14.33203125" customWidth="1"/>
    <col min="7433" max="7433" width="2.109375" customWidth="1"/>
    <col min="7434" max="7436" width="15.109375" customWidth="1"/>
    <col min="7681" max="7681" width="29.33203125" customWidth="1"/>
    <col min="7682" max="7682" width="15.6640625" customWidth="1"/>
    <col min="7683" max="7686" width="14.33203125" customWidth="1"/>
    <col min="7687" max="7687" width="18.109375" customWidth="1"/>
    <col min="7688" max="7688" width="14.33203125" customWidth="1"/>
    <col min="7689" max="7689" width="2.109375" customWidth="1"/>
    <col min="7690" max="7692" width="15.109375" customWidth="1"/>
    <col min="7937" max="7937" width="29.33203125" customWidth="1"/>
    <col min="7938" max="7938" width="15.6640625" customWidth="1"/>
    <col min="7939" max="7942" width="14.33203125" customWidth="1"/>
    <col min="7943" max="7943" width="18.109375" customWidth="1"/>
    <col min="7944" max="7944" width="14.33203125" customWidth="1"/>
    <col min="7945" max="7945" width="2.109375" customWidth="1"/>
    <col min="7946" max="7948" width="15.109375" customWidth="1"/>
    <col min="8193" max="8193" width="29.33203125" customWidth="1"/>
    <col min="8194" max="8194" width="15.6640625" customWidth="1"/>
    <col min="8195" max="8198" width="14.33203125" customWidth="1"/>
    <col min="8199" max="8199" width="18.109375" customWidth="1"/>
    <col min="8200" max="8200" width="14.33203125" customWidth="1"/>
    <col min="8201" max="8201" width="2.109375" customWidth="1"/>
    <col min="8202" max="8204" width="15.109375" customWidth="1"/>
    <col min="8449" max="8449" width="29.33203125" customWidth="1"/>
    <col min="8450" max="8450" width="15.6640625" customWidth="1"/>
    <col min="8451" max="8454" width="14.33203125" customWidth="1"/>
    <col min="8455" max="8455" width="18.109375" customWidth="1"/>
    <col min="8456" max="8456" width="14.33203125" customWidth="1"/>
    <col min="8457" max="8457" width="2.109375" customWidth="1"/>
    <col min="8458" max="8460" width="15.109375" customWidth="1"/>
    <col min="8705" max="8705" width="29.33203125" customWidth="1"/>
    <col min="8706" max="8706" width="15.6640625" customWidth="1"/>
    <col min="8707" max="8710" width="14.33203125" customWidth="1"/>
    <col min="8711" max="8711" width="18.109375" customWidth="1"/>
    <col min="8712" max="8712" width="14.33203125" customWidth="1"/>
    <col min="8713" max="8713" width="2.109375" customWidth="1"/>
    <col min="8714" max="8716" width="15.109375" customWidth="1"/>
    <col min="8961" max="8961" width="29.33203125" customWidth="1"/>
    <col min="8962" max="8962" width="15.6640625" customWidth="1"/>
    <col min="8963" max="8966" width="14.33203125" customWidth="1"/>
    <col min="8967" max="8967" width="18.109375" customWidth="1"/>
    <col min="8968" max="8968" width="14.33203125" customWidth="1"/>
    <col min="8969" max="8969" width="2.109375" customWidth="1"/>
    <col min="8970" max="8972" width="15.109375" customWidth="1"/>
    <col min="9217" max="9217" width="29.33203125" customWidth="1"/>
    <col min="9218" max="9218" width="15.6640625" customWidth="1"/>
    <col min="9219" max="9222" width="14.33203125" customWidth="1"/>
    <col min="9223" max="9223" width="18.109375" customWidth="1"/>
    <col min="9224" max="9224" width="14.33203125" customWidth="1"/>
    <col min="9225" max="9225" width="2.109375" customWidth="1"/>
    <col min="9226" max="9228" width="15.109375" customWidth="1"/>
    <col min="9473" max="9473" width="29.33203125" customWidth="1"/>
    <col min="9474" max="9474" width="15.6640625" customWidth="1"/>
    <col min="9475" max="9478" width="14.33203125" customWidth="1"/>
    <col min="9479" max="9479" width="18.109375" customWidth="1"/>
    <col min="9480" max="9480" width="14.33203125" customWidth="1"/>
    <col min="9481" max="9481" width="2.109375" customWidth="1"/>
    <col min="9482" max="9484" width="15.109375" customWidth="1"/>
    <col min="9729" max="9729" width="29.33203125" customWidth="1"/>
    <col min="9730" max="9730" width="15.6640625" customWidth="1"/>
    <col min="9731" max="9734" width="14.33203125" customWidth="1"/>
    <col min="9735" max="9735" width="18.109375" customWidth="1"/>
    <col min="9736" max="9736" width="14.33203125" customWidth="1"/>
    <col min="9737" max="9737" width="2.109375" customWidth="1"/>
    <col min="9738" max="9740" width="15.109375" customWidth="1"/>
    <col min="9985" max="9985" width="29.33203125" customWidth="1"/>
    <col min="9986" max="9986" width="15.6640625" customWidth="1"/>
    <col min="9987" max="9990" width="14.33203125" customWidth="1"/>
    <col min="9991" max="9991" width="18.109375" customWidth="1"/>
    <col min="9992" max="9992" width="14.33203125" customWidth="1"/>
    <col min="9993" max="9993" width="2.109375" customWidth="1"/>
    <col min="9994" max="9996" width="15.109375" customWidth="1"/>
    <col min="10241" max="10241" width="29.33203125" customWidth="1"/>
    <col min="10242" max="10242" width="15.6640625" customWidth="1"/>
    <col min="10243" max="10246" width="14.33203125" customWidth="1"/>
    <col min="10247" max="10247" width="18.109375" customWidth="1"/>
    <col min="10248" max="10248" width="14.33203125" customWidth="1"/>
    <col min="10249" max="10249" width="2.109375" customWidth="1"/>
    <col min="10250" max="10252" width="15.109375" customWidth="1"/>
    <col min="10497" max="10497" width="29.33203125" customWidth="1"/>
    <col min="10498" max="10498" width="15.6640625" customWidth="1"/>
    <col min="10499" max="10502" width="14.33203125" customWidth="1"/>
    <col min="10503" max="10503" width="18.109375" customWidth="1"/>
    <col min="10504" max="10504" width="14.33203125" customWidth="1"/>
    <col min="10505" max="10505" width="2.109375" customWidth="1"/>
    <col min="10506" max="10508" width="15.109375" customWidth="1"/>
    <col min="10753" max="10753" width="29.33203125" customWidth="1"/>
    <col min="10754" max="10754" width="15.6640625" customWidth="1"/>
    <col min="10755" max="10758" width="14.33203125" customWidth="1"/>
    <col min="10759" max="10759" width="18.109375" customWidth="1"/>
    <col min="10760" max="10760" width="14.33203125" customWidth="1"/>
    <col min="10761" max="10761" width="2.109375" customWidth="1"/>
    <col min="10762" max="10764" width="15.109375" customWidth="1"/>
    <col min="11009" max="11009" width="29.33203125" customWidth="1"/>
    <col min="11010" max="11010" width="15.6640625" customWidth="1"/>
    <col min="11011" max="11014" width="14.33203125" customWidth="1"/>
    <col min="11015" max="11015" width="18.109375" customWidth="1"/>
    <col min="11016" max="11016" width="14.33203125" customWidth="1"/>
    <col min="11017" max="11017" width="2.109375" customWidth="1"/>
    <col min="11018" max="11020" width="15.109375" customWidth="1"/>
    <col min="11265" max="11265" width="29.33203125" customWidth="1"/>
    <col min="11266" max="11266" width="15.6640625" customWidth="1"/>
    <col min="11267" max="11270" width="14.33203125" customWidth="1"/>
    <col min="11271" max="11271" width="18.109375" customWidth="1"/>
    <col min="11272" max="11272" width="14.33203125" customWidth="1"/>
    <col min="11273" max="11273" width="2.109375" customWidth="1"/>
    <col min="11274" max="11276" width="15.109375" customWidth="1"/>
    <col min="11521" max="11521" width="29.33203125" customWidth="1"/>
    <col min="11522" max="11522" width="15.6640625" customWidth="1"/>
    <col min="11523" max="11526" width="14.33203125" customWidth="1"/>
    <col min="11527" max="11527" width="18.109375" customWidth="1"/>
    <col min="11528" max="11528" width="14.33203125" customWidth="1"/>
    <col min="11529" max="11529" width="2.109375" customWidth="1"/>
    <col min="11530" max="11532" width="15.109375" customWidth="1"/>
    <col min="11777" max="11777" width="29.33203125" customWidth="1"/>
    <col min="11778" max="11778" width="15.6640625" customWidth="1"/>
    <col min="11779" max="11782" width="14.33203125" customWidth="1"/>
    <col min="11783" max="11783" width="18.109375" customWidth="1"/>
    <col min="11784" max="11784" width="14.33203125" customWidth="1"/>
    <col min="11785" max="11785" width="2.109375" customWidth="1"/>
    <col min="11786" max="11788" width="15.109375" customWidth="1"/>
    <col min="12033" max="12033" width="29.33203125" customWidth="1"/>
    <col min="12034" max="12034" width="15.6640625" customWidth="1"/>
    <col min="12035" max="12038" width="14.33203125" customWidth="1"/>
    <col min="12039" max="12039" width="18.109375" customWidth="1"/>
    <col min="12040" max="12040" width="14.33203125" customWidth="1"/>
    <col min="12041" max="12041" width="2.109375" customWidth="1"/>
    <col min="12042" max="12044" width="15.109375" customWidth="1"/>
    <col min="12289" max="12289" width="29.33203125" customWidth="1"/>
    <col min="12290" max="12290" width="15.6640625" customWidth="1"/>
    <col min="12291" max="12294" width="14.33203125" customWidth="1"/>
    <col min="12295" max="12295" width="18.109375" customWidth="1"/>
    <col min="12296" max="12296" width="14.33203125" customWidth="1"/>
    <col min="12297" max="12297" width="2.109375" customWidth="1"/>
    <col min="12298" max="12300" width="15.109375" customWidth="1"/>
    <col min="12545" max="12545" width="29.33203125" customWidth="1"/>
    <col min="12546" max="12546" width="15.6640625" customWidth="1"/>
    <col min="12547" max="12550" width="14.33203125" customWidth="1"/>
    <col min="12551" max="12551" width="18.109375" customWidth="1"/>
    <col min="12552" max="12552" width="14.33203125" customWidth="1"/>
    <col min="12553" max="12553" width="2.109375" customWidth="1"/>
    <col min="12554" max="12556" width="15.109375" customWidth="1"/>
    <col min="12801" max="12801" width="29.33203125" customWidth="1"/>
    <col min="12802" max="12802" width="15.6640625" customWidth="1"/>
    <col min="12803" max="12806" width="14.33203125" customWidth="1"/>
    <col min="12807" max="12807" width="18.109375" customWidth="1"/>
    <col min="12808" max="12808" width="14.33203125" customWidth="1"/>
    <col min="12809" max="12809" width="2.109375" customWidth="1"/>
    <col min="12810" max="12812" width="15.109375" customWidth="1"/>
    <col min="13057" max="13057" width="29.33203125" customWidth="1"/>
    <col min="13058" max="13058" width="15.6640625" customWidth="1"/>
    <col min="13059" max="13062" width="14.33203125" customWidth="1"/>
    <col min="13063" max="13063" width="18.109375" customWidth="1"/>
    <col min="13064" max="13064" width="14.33203125" customWidth="1"/>
    <col min="13065" max="13065" width="2.109375" customWidth="1"/>
    <col min="13066" max="13068" width="15.109375" customWidth="1"/>
    <col min="13313" max="13313" width="29.33203125" customWidth="1"/>
    <col min="13314" max="13314" width="15.6640625" customWidth="1"/>
    <col min="13315" max="13318" width="14.33203125" customWidth="1"/>
    <col min="13319" max="13319" width="18.109375" customWidth="1"/>
    <col min="13320" max="13320" width="14.33203125" customWidth="1"/>
    <col min="13321" max="13321" width="2.109375" customWidth="1"/>
    <col min="13322" max="13324" width="15.109375" customWidth="1"/>
    <col min="13569" max="13569" width="29.33203125" customWidth="1"/>
    <col min="13570" max="13570" width="15.6640625" customWidth="1"/>
    <col min="13571" max="13574" width="14.33203125" customWidth="1"/>
    <col min="13575" max="13575" width="18.109375" customWidth="1"/>
    <col min="13576" max="13576" width="14.33203125" customWidth="1"/>
    <col min="13577" max="13577" width="2.109375" customWidth="1"/>
    <col min="13578" max="13580" width="15.109375" customWidth="1"/>
    <col min="13825" max="13825" width="29.33203125" customWidth="1"/>
    <col min="13826" max="13826" width="15.6640625" customWidth="1"/>
    <col min="13827" max="13830" width="14.33203125" customWidth="1"/>
    <col min="13831" max="13831" width="18.109375" customWidth="1"/>
    <col min="13832" max="13832" width="14.33203125" customWidth="1"/>
    <col min="13833" max="13833" width="2.109375" customWidth="1"/>
    <col min="13834" max="13836" width="15.109375" customWidth="1"/>
    <col min="14081" max="14081" width="29.33203125" customWidth="1"/>
    <col min="14082" max="14082" width="15.6640625" customWidth="1"/>
    <col min="14083" max="14086" width="14.33203125" customWidth="1"/>
    <col min="14087" max="14087" width="18.109375" customWidth="1"/>
    <col min="14088" max="14088" width="14.33203125" customWidth="1"/>
    <col min="14089" max="14089" width="2.109375" customWidth="1"/>
    <col min="14090" max="14092" width="15.109375" customWidth="1"/>
    <col min="14337" max="14337" width="29.33203125" customWidth="1"/>
    <col min="14338" max="14338" width="15.6640625" customWidth="1"/>
    <col min="14339" max="14342" width="14.33203125" customWidth="1"/>
    <col min="14343" max="14343" width="18.109375" customWidth="1"/>
    <col min="14344" max="14344" width="14.33203125" customWidth="1"/>
    <col min="14345" max="14345" width="2.109375" customWidth="1"/>
    <col min="14346" max="14348" width="15.109375" customWidth="1"/>
    <col min="14593" max="14593" width="29.33203125" customWidth="1"/>
    <col min="14594" max="14594" width="15.6640625" customWidth="1"/>
    <col min="14595" max="14598" width="14.33203125" customWidth="1"/>
    <col min="14599" max="14599" width="18.109375" customWidth="1"/>
    <col min="14600" max="14600" width="14.33203125" customWidth="1"/>
    <col min="14601" max="14601" width="2.109375" customWidth="1"/>
    <col min="14602" max="14604" width="15.109375" customWidth="1"/>
    <col min="14849" max="14849" width="29.33203125" customWidth="1"/>
    <col min="14850" max="14850" width="15.6640625" customWidth="1"/>
    <col min="14851" max="14854" width="14.33203125" customWidth="1"/>
    <col min="14855" max="14855" width="18.109375" customWidth="1"/>
    <col min="14856" max="14856" width="14.33203125" customWidth="1"/>
    <col min="14857" max="14857" width="2.109375" customWidth="1"/>
    <col min="14858" max="14860" width="15.109375" customWidth="1"/>
    <col min="15105" max="15105" width="29.33203125" customWidth="1"/>
    <col min="15106" max="15106" width="15.6640625" customWidth="1"/>
    <col min="15107" max="15110" width="14.33203125" customWidth="1"/>
    <col min="15111" max="15111" width="18.109375" customWidth="1"/>
    <col min="15112" max="15112" width="14.33203125" customWidth="1"/>
    <col min="15113" max="15113" width="2.109375" customWidth="1"/>
    <col min="15114" max="15116" width="15.109375" customWidth="1"/>
    <col min="15361" max="15361" width="29.33203125" customWidth="1"/>
    <col min="15362" max="15362" width="15.6640625" customWidth="1"/>
    <col min="15363" max="15366" width="14.33203125" customWidth="1"/>
    <col min="15367" max="15367" width="18.109375" customWidth="1"/>
    <col min="15368" max="15368" width="14.33203125" customWidth="1"/>
    <col min="15369" max="15369" width="2.109375" customWidth="1"/>
    <col min="15370" max="15372" width="15.109375" customWidth="1"/>
    <col min="15617" max="15617" width="29.33203125" customWidth="1"/>
    <col min="15618" max="15618" width="15.6640625" customWidth="1"/>
    <col min="15619" max="15622" width="14.33203125" customWidth="1"/>
    <col min="15623" max="15623" width="18.109375" customWidth="1"/>
    <col min="15624" max="15624" width="14.33203125" customWidth="1"/>
    <col min="15625" max="15625" width="2.109375" customWidth="1"/>
    <col min="15626" max="15628" width="15.109375" customWidth="1"/>
    <col min="15873" max="15873" width="29.33203125" customWidth="1"/>
    <col min="15874" max="15874" width="15.6640625" customWidth="1"/>
    <col min="15875" max="15878" width="14.33203125" customWidth="1"/>
    <col min="15879" max="15879" width="18.109375" customWidth="1"/>
    <col min="15880" max="15880" width="14.33203125" customWidth="1"/>
    <col min="15881" max="15881" width="2.109375" customWidth="1"/>
    <col min="15882" max="15884" width="15.109375" customWidth="1"/>
    <col min="16129" max="16129" width="29.33203125" customWidth="1"/>
    <col min="16130" max="16130" width="15.6640625" customWidth="1"/>
    <col min="16131" max="16134" width="14.33203125" customWidth="1"/>
    <col min="16135" max="16135" width="18.109375" customWidth="1"/>
    <col min="16136" max="16136" width="14.33203125" customWidth="1"/>
    <col min="16137" max="16137" width="2.109375" customWidth="1"/>
    <col min="16138" max="16140" width="15.109375" customWidth="1"/>
  </cols>
  <sheetData>
    <row r="1" spans="1:13" s="8" customFormat="1" ht="18.75" customHeight="1" x14ac:dyDescent="0.3">
      <c r="A1" s="10" t="s">
        <v>193</v>
      </c>
      <c r="B1" s="9"/>
      <c r="C1" s="9"/>
      <c r="D1" s="9"/>
      <c r="E1" s="9"/>
      <c r="F1" s="9"/>
      <c r="G1" s="9"/>
      <c r="H1" s="9"/>
      <c r="I1" s="9"/>
      <c r="J1" s="9"/>
      <c r="K1" s="9"/>
      <c r="L1" s="9"/>
    </row>
    <row r="2" spans="1:13" ht="15" customHeight="1" x14ac:dyDescent="0.3"/>
    <row r="3" spans="1:13" s="8" customFormat="1" ht="18.75" customHeight="1" x14ac:dyDescent="0.3"/>
    <row r="4" spans="1:13" ht="18.75" customHeight="1" x14ac:dyDescent="0.3">
      <c r="A4" s="307" t="s">
        <v>192</v>
      </c>
      <c r="B4" s="307"/>
      <c r="C4" s="307"/>
      <c r="D4" s="307"/>
      <c r="E4" s="307"/>
      <c r="F4" s="307"/>
      <c r="G4" s="307"/>
      <c r="H4" s="307"/>
      <c r="I4" s="307"/>
      <c r="J4" s="307"/>
      <c r="K4" s="307"/>
      <c r="L4" s="307"/>
    </row>
    <row r="5" spans="1:13" ht="18.75" customHeight="1" x14ac:dyDescent="0.3">
      <c r="A5" s="308" t="s">
        <v>191</v>
      </c>
      <c r="B5" s="308"/>
      <c r="C5" s="309" t="s">
        <v>190</v>
      </c>
      <c r="D5" s="309"/>
      <c r="E5" s="309"/>
      <c r="F5" s="309"/>
      <c r="G5" s="309"/>
      <c r="H5" s="309"/>
      <c r="I5" s="26"/>
      <c r="J5" s="26"/>
      <c r="K5" s="26"/>
    </row>
    <row r="6" spans="1:13" ht="36" customHeight="1" x14ac:dyDescent="0.3">
      <c r="A6" s="310" t="s">
        <v>189</v>
      </c>
      <c r="B6" s="310"/>
      <c r="C6" s="19" t="s">
        <v>4</v>
      </c>
      <c r="D6" s="28" t="s">
        <v>188</v>
      </c>
      <c r="E6" s="29" t="s">
        <v>187</v>
      </c>
      <c r="F6" s="29" t="s">
        <v>186</v>
      </c>
      <c r="G6" s="29" t="s">
        <v>185</v>
      </c>
      <c r="H6" s="19" t="s">
        <v>150</v>
      </c>
      <c r="I6" s="20"/>
      <c r="J6" s="19" t="s">
        <v>184</v>
      </c>
      <c r="K6" s="28" t="s">
        <v>183</v>
      </c>
      <c r="L6" s="28" t="s">
        <v>182</v>
      </c>
    </row>
    <row r="7" spans="1:13" ht="18.75" customHeight="1" x14ac:dyDescent="0.3">
      <c r="A7" s="30" t="s">
        <v>181</v>
      </c>
      <c r="B7" s="31" t="s">
        <v>4</v>
      </c>
      <c r="C7" s="32">
        <v>194546</v>
      </c>
      <c r="D7" s="32">
        <v>13457654</v>
      </c>
      <c r="E7" s="32">
        <v>790242</v>
      </c>
      <c r="F7" s="33">
        <v>225341</v>
      </c>
      <c r="G7" s="33">
        <v>13743</v>
      </c>
      <c r="H7" s="32">
        <v>194546</v>
      </c>
      <c r="I7" s="22"/>
      <c r="J7" s="34">
        <v>2214590</v>
      </c>
      <c r="K7" s="35">
        <v>684050</v>
      </c>
      <c r="L7" s="18">
        <v>550747</v>
      </c>
      <c r="M7" t="s">
        <v>253</v>
      </c>
    </row>
    <row r="8" spans="1:13" ht="18.75" customHeight="1" x14ac:dyDescent="0.3">
      <c r="A8" s="36" t="s">
        <v>11</v>
      </c>
      <c r="B8" s="15" t="s">
        <v>58</v>
      </c>
      <c r="C8" s="37">
        <v>3267864.3716674102</v>
      </c>
      <c r="D8" s="37">
        <v>15766984.611918321</v>
      </c>
      <c r="E8" s="37">
        <v>1510984.0225763095</v>
      </c>
      <c r="F8" s="38">
        <v>299024.23351197713</v>
      </c>
      <c r="G8" s="38">
        <v>6784.0861219307981</v>
      </c>
      <c r="H8" s="37">
        <v>119775.41013467372</v>
      </c>
      <c r="I8" s="39"/>
      <c r="J8" s="40">
        <v>5534267.8830419239</v>
      </c>
      <c r="K8" s="40">
        <v>2428554.8564144103</v>
      </c>
      <c r="L8" s="40">
        <v>2667744.8609247385</v>
      </c>
    </row>
    <row r="9" spans="1:13" ht="18.75" customHeight="1" x14ac:dyDescent="0.3">
      <c r="A9" s="41"/>
      <c r="B9" s="13" t="s">
        <v>62</v>
      </c>
      <c r="C9" s="42">
        <v>821456.92213926464</v>
      </c>
      <c r="D9" s="42">
        <v>13238138.246688724</v>
      </c>
      <c r="E9" s="42">
        <v>906715.71075797454</v>
      </c>
      <c r="F9" s="42">
        <v>255557.03443077244</v>
      </c>
      <c r="G9" s="42">
        <v>10433.404474800238</v>
      </c>
      <c r="H9" s="42">
        <v>175443.38709753432</v>
      </c>
      <c r="I9" s="21"/>
      <c r="J9" s="43">
        <v>2334274.7520681694</v>
      </c>
      <c r="K9" s="43">
        <v>787009.98542786669</v>
      </c>
      <c r="L9" s="43">
        <v>830025.63404313824</v>
      </c>
    </row>
    <row r="10" spans="1:13" x14ac:dyDescent="0.3">
      <c r="A10" s="23"/>
      <c r="B10" s="15" t="s">
        <v>66</v>
      </c>
      <c r="C10" s="37">
        <v>3267864.3716674102</v>
      </c>
      <c r="D10" s="37">
        <v>15766984.611918321</v>
      </c>
      <c r="E10" s="37">
        <v>1510984.0225763095</v>
      </c>
      <c r="F10" s="37">
        <v>299024.23351197713</v>
      </c>
      <c r="G10" s="37">
        <v>6784.0861219307981</v>
      </c>
      <c r="H10" s="37">
        <v>119775.41013467372</v>
      </c>
      <c r="I10" s="22"/>
      <c r="J10" s="44">
        <v>5534267.8830419239</v>
      </c>
      <c r="K10" s="44">
        <v>2428554.8564144103</v>
      </c>
      <c r="L10" s="44">
        <v>2667744.8609247385</v>
      </c>
    </row>
    <row r="11" spans="1:13" x14ac:dyDescent="0.3">
      <c r="A11" s="23"/>
      <c r="B11" s="13" t="s">
        <v>70</v>
      </c>
      <c r="C11" s="42">
        <v>821456.92213926464</v>
      </c>
      <c r="D11" s="42">
        <v>13238138.246688724</v>
      </c>
      <c r="E11" s="42">
        <v>906715.71075797454</v>
      </c>
      <c r="F11" s="42">
        <v>255557.03443077244</v>
      </c>
      <c r="G11" s="42">
        <v>10433.404474800238</v>
      </c>
      <c r="H11" s="42">
        <v>175443.38709753432</v>
      </c>
      <c r="I11" s="21"/>
      <c r="J11" s="43">
        <v>2334274.7520681694</v>
      </c>
      <c r="K11" s="43">
        <v>787009.98542786669</v>
      </c>
      <c r="L11" s="43">
        <v>830025.63404313824</v>
      </c>
    </row>
    <row r="12" spans="1:13" x14ac:dyDescent="0.3">
      <c r="A12" s="23"/>
      <c r="B12" s="15" t="s">
        <v>101</v>
      </c>
      <c r="C12" s="37">
        <v>292196.9131075904</v>
      </c>
      <c r="D12" s="45">
        <v>14099127.179342322</v>
      </c>
      <c r="E12" s="45">
        <v>508295.36150514509</v>
      </c>
      <c r="F12" s="45">
        <v>249034.54536566319</v>
      </c>
      <c r="G12" s="45">
        <v>10848.253000946468</v>
      </c>
      <c r="H12" s="45">
        <v>190487.47221808086</v>
      </c>
      <c r="I12" s="46"/>
      <c r="J12" s="47">
        <v>1529042.0289860782</v>
      </c>
      <c r="K12" s="47">
        <v>496439.72271803633</v>
      </c>
      <c r="L12" s="47">
        <v>481120.37791752256</v>
      </c>
    </row>
    <row r="13" spans="1:13" x14ac:dyDescent="0.3">
      <c r="A13" s="48" t="s">
        <v>13</v>
      </c>
      <c r="B13" s="49" t="s">
        <v>9</v>
      </c>
      <c r="C13" s="38">
        <v>483665.33996204392</v>
      </c>
      <c r="D13" s="37">
        <v>12494674.059793346</v>
      </c>
      <c r="E13" s="37">
        <v>596753.06713199592</v>
      </c>
      <c r="F13" s="37">
        <v>292736.65270326979</v>
      </c>
      <c r="G13" s="37">
        <v>9762.7554467519694</v>
      </c>
      <c r="H13" s="37">
        <v>219229.7057216955</v>
      </c>
      <c r="I13" s="22"/>
      <c r="J13" s="44">
        <v>2352745.6758574941</v>
      </c>
      <c r="K13" s="44">
        <v>1052415.8874031436</v>
      </c>
      <c r="L13" s="44">
        <v>630376.71028292493</v>
      </c>
    </row>
    <row r="14" spans="1:13" x14ac:dyDescent="0.3">
      <c r="A14" s="23"/>
      <c r="B14" s="13" t="s">
        <v>5</v>
      </c>
      <c r="C14" s="42">
        <v>483665.33996204392</v>
      </c>
      <c r="D14" s="42">
        <v>12494674.059793346</v>
      </c>
      <c r="E14" s="42">
        <v>596753.06713199592</v>
      </c>
      <c r="F14" s="42">
        <v>292736.65270326979</v>
      </c>
      <c r="G14" s="42">
        <v>9762.7554467519694</v>
      </c>
      <c r="H14" s="42">
        <v>219229.7057216955</v>
      </c>
      <c r="I14" s="21"/>
      <c r="J14" s="43">
        <v>2352745.6758574941</v>
      </c>
      <c r="K14" s="43">
        <v>1052415.8874031436</v>
      </c>
      <c r="L14" s="43">
        <v>630376.71028292493</v>
      </c>
    </row>
    <row r="15" spans="1:13" x14ac:dyDescent="0.3">
      <c r="A15" s="23"/>
      <c r="B15" s="15" t="s">
        <v>80</v>
      </c>
      <c r="C15" s="37">
        <v>483665.33996204392</v>
      </c>
      <c r="D15" s="37">
        <v>12494674.059793346</v>
      </c>
      <c r="E15" s="37">
        <v>596753.06713199592</v>
      </c>
      <c r="F15" s="37">
        <v>292736.65270326979</v>
      </c>
      <c r="G15" s="37">
        <v>9762.7554467519694</v>
      </c>
      <c r="H15" s="37">
        <v>219229.7057216955</v>
      </c>
      <c r="I15" s="22"/>
      <c r="J15" s="44">
        <v>2352745.6758574941</v>
      </c>
      <c r="K15" s="44">
        <v>1052415.8874031436</v>
      </c>
      <c r="L15" s="44">
        <v>630376.71028292493</v>
      </c>
    </row>
    <row r="16" spans="1:13" x14ac:dyDescent="0.3">
      <c r="A16" s="50"/>
      <c r="B16" s="13" t="s">
        <v>149</v>
      </c>
      <c r="C16" s="51">
        <v>259783.96363860229</v>
      </c>
      <c r="D16" s="51">
        <v>12914018.947487002</v>
      </c>
      <c r="E16" s="42">
        <v>437545.00000455987</v>
      </c>
      <c r="F16" s="51">
        <v>197553.52111145406</v>
      </c>
      <c r="G16" s="51">
        <v>17869.483270690376</v>
      </c>
      <c r="H16" s="51">
        <v>231317.39367691995</v>
      </c>
      <c r="I16" s="52"/>
      <c r="J16" s="53">
        <v>1228282.0947127573</v>
      </c>
      <c r="K16" s="53">
        <v>389269.90618755209</v>
      </c>
      <c r="L16" s="53">
        <v>242644.85827855181</v>
      </c>
    </row>
    <row r="17" spans="1:12" x14ac:dyDescent="0.3">
      <c r="A17" s="36" t="s">
        <v>14</v>
      </c>
      <c r="B17" s="49" t="s">
        <v>7</v>
      </c>
      <c r="C17" s="37">
        <v>1940992.5739754182</v>
      </c>
      <c r="D17" s="37">
        <v>11111162.162282553</v>
      </c>
      <c r="E17" s="38">
        <v>1056580.8359161224</v>
      </c>
      <c r="F17" s="37">
        <v>273179.04831956665</v>
      </c>
      <c r="G17" s="37">
        <v>8100.932889372235</v>
      </c>
      <c r="H17" s="37">
        <v>226908.34225131085</v>
      </c>
      <c r="I17" s="22"/>
      <c r="J17" s="44">
        <v>2870749.2792805871</v>
      </c>
      <c r="K17" s="44">
        <v>855676.34040440596</v>
      </c>
      <c r="L17" s="44">
        <v>915015.45113560464</v>
      </c>
    </row>
    <row r="18" spans="1:12" x14ac:dyDescent="0.3">
      <c r="A18" s="54"/>
      <c r="B18" s="55" t="s">
        <v>84</v>
      </c>
      <c r="C18" s="51">
        <v>1940992.5739754182</v>
      </c>
      <c r="D18" s="51">
        <v>11111162.162282553</v>
      </c>
      <c r="E18" s="51">
        <v>1056580.8359161224</v>
      </c>
      <c r="F18" s="51">
        <v>273179.04831956665</v>
      </c>
      <c r="G18" s="51">
        <v>8100.932889372235</v>
      </c>
      <c r="H18" s="51">
        <v>226908.34225131085</v>
      </c>
      <c r="I18" s="52"/>
      <c r="J18" s="53">
        <v>2870749.2792805871</v>
      </c>
      <c r="K18" s="53">
        <v>855676.34040440596</v>
      </c>
      <c r="L18" s="53">
        <v>915015.45113560464</v>
      </c>
    </row>
    <row r="19" spans="1:12" x14ac:dyDescent="0.3">
      <c r="A19" s="36" t="s">
        <v>180</v>
      </c>
      <c r="B19" s="15" t="s">
        <v>179</v>
      </c>
      <c r="C19" s="37">
        <v>125122.31419635462</v>
      </c>
      <c r="D19" s="37" t="e">
        <v>#VALUE!</v>
      </c>
      <c r="E19" s="37">
        <v>56341.739523939003</v>
      </c>
      <c r="F19" s="38">
        <v>264700.7494471746</v>
      </c>
      <c r="G19" s="38">
        <v>8351.8452180520908</v>
      </c>
      <c r="H19" s="37">
        <v>178609.69291366771</v>
      </c>
      <c r="I19" s="39"/>
      <c r="J19" s="40">
        <v>54274.185222314365</v>
      </c>
      <c r="K19" s="37"/>
      <c r="L19" s="40"/>
    </row>
    <row r="20" spans="1:12" x14ac:dyDescent="0.3">
      <c r="A20" s="41"/>
      <c r="B20" s="13" t="s">
        <v>178</v>
      </c>
      <c r="C20" s="42">
        <v>117144.64241226835</v>
      </c>
      <c r="D20" s="42">
        <v>13238138.246688724</v>
      </c>
      <c r="E20" s="42">
        <v>906715.71075797454</v>
      </c>
      <c r="F20" s="42">
        <v>255557.03443077244</v>
      </c>
      <c r="G20" s="42">
        <v>10433.404474800238</v>
      </c>
      <c r="H20" s="42">
        <v>175443.38709753432</v>
      </c>
      <c r="I20" s="21"/>
      <c r="J20" s="42">
        <v>1337868.9256816742</v>
      </c>
      <c r="K20" s="42">
        <v>292971.88464544108</v>
      </c>
      <c r="L20" s="42">
        <v>348711.80130990082</v>
      </c>
    </row>
    <row r="21" spans="1:12" x14ac:dyDescent="0.3">
      <c r="A21" s="23"/>
      <c r="B21" s="56" t="s">
        <v>177</v>
      </c>
      <c r="C21" s="57">
        <v>125122.31419635462</v>
      </c>
      <c r="D21" s="57" t="e">
        <v>#VALUE!</v>
      </c>
      <c r="E21" s="57">
        <v>56341.739523939003</v>
      </c>
      <c r="F21" s="57">
        <v>264700.7494471746</v>
      </c>
      <c r="G21" s="57">
        <v>8351.8452180520908</v>
      </c>
      <c r="H21" s="57">
        <v>178609.69291366771</v>
      </c>
      <c r="I21" s="24"/>
      <c r="J21" s="58">
        <v>54274.185222314365</v>
      </c>
      <c r="K21" s="57"/>
      <c r="L21" s="58"/>
    </row>
    <row r="22" spans="1:12" x14ac:dyDescent="0.3">
      <c r="A22" s="23"/>
      <c r="B22" s="13" t="s">
        <v>176</v>
      </c>
      <c r="C22" s="42">
        <v>548407.91836961429</v>
      </c>
      <c r="D22" s="42">
        <v>13157248.940726232</v>
      </c>
      <c r="E22" s="42">
        <v>880423.70012786414</v>
      </c>
      <c r="F22" s="42">
        <v>270938.05973741447</v>
      </c>
      <c r="G22" s="42">
        <v>9876.6226894635729</v>
      </c>
      <c r="H22" s="42">
        <v>193068.02382064768</v>
      </c>
      <c r="I22" s="42"/>
      <c r="J22" s="42">
        <v>1741633.979900168</v>
      </c>
      <c r="K22" s="42">
        <v>430944.25021504366</v>
      </c>
      <c r="L22" s="42">
        <v>523929.156936171</v>
      </c>
    </row>
    <row r="23" spans="1:12" x14ac:dyDescent="0.3">
      <c r="A23" s="23"/>
      <c r="B23" s="15" t="s">
        <v>148</v>
      </c>
      <c r="C23" s="37">
        <v>497143.33632802026</v>
      </c>
      <c r="D23" s="45">
        <v>14526981.136768941</v>
      </c>
      <c r="E23" s="45">
        <v>1013685.9212168278</v>
      </c>
      <c r="F23" s="45">
        <v>230432.88769042169</v>
      </c>
      <c r="G23" s="45">
        <v>8225.2529963961333</v>
      </c>
      <c r="H23" s="45">
        <v>183305.3520771128</v>
      </c>
      <c r="I23" s="46"/>
      <c r="J23" s="47">
        <v>3809348.6875849925</v>
      </c>
      <c r="K23" s="47"/>
      <c r="L23" s="47"/>
    </row>
    <row r="24" spans="1:12" x14ac:dyDescent="0.3">
      <c r="A24" s="48" t="s">
        <v>92</v>
      </c>
      <c r="B24" s="49" t="s">
        <v>91</v>
      </c>
      <c r="C24" s="38">
        <v>218868.15638084721</v>
      </c>
      <c r="D24" s="37">
        <v>13785199.894661747</v>
      </c>
      <c r="E24" s="37">
        <v>813175.10467053484</v>
      </c>
      <c r="F24" s="37">
        <v>260822.02049918356</v>
      </c>
      <c r="G24" s="37">
        <v>14471.223162119364</v>
      </c>
      <c r="H24" s="37">
        <v>206222.20176133036</v>
      </c>
      <c r="I24" s="22"/>
      <c r="J24" s="44">
        <v>2368221.6526463004</v>
      </c>
      <c r="K24" s="44"/>
      <c r="L24" s="44"/>
    </row>
    <row r="25" spans="1:12" x14ac:dyDescent="0.3">
      <c r="A25" s="54"/>
      <c r="B25" s="55" t="s">
        <v>93</v>
      </c>
      <c r="C25" s="51">
        <v>204360.46609334767</v>
      </c>
      <c r="D25" s="51">
        <v>12162162.105003804</v>
      </c>
      <c r="E25" s="51">
        <v>711944.79975610808</v>
      </c>
      <c r="F25" s="51">
        <v>184477.42959551001</v>
      </c>
      <c r="G25" s="51">
        <v>13037.414603847763</v>
      </c>
      <c r="H25" s="51">
        <v>192552.74941599398</v>
      </c>
      <c r="I25" s="52"/>
      <c r="J25" s="53">
        <v>1698480.1055734288</v>
      </c>
      <c r="K25" s="53"/>
      <c r="L25" s="53"/>
    </row>
    <row r="26" spans="1:12" x14ac:dyDescent="0.3">
      <c r="A26" s="36" t="s">
        <v>175</v>
      </c>
      <c r="B26" s="15" t="s">
        <v>91</v>
      </c>
      <c r="C26" s="37">
        <v>194546</v>
      </c>
      <c r="D26" s="37">
        <v>13457654</v>
      </c>
      <c r="E26" s="37">
        <v>790242</v>
      </c>
      <c r="F26" s="37">
        <v>225341</v>
      </c>
      <c r="G26" s="37">
        <v>13743</v>
      </c>
      <c r="H26" s="37">
        <v>194546</v>
      </c>
      <c r="I26" s="22"/>
      <c r="J26" s="44">
        <v>2214590</v>
      </c>
      <c r="K26" s="44"/>
      <c r="L26" s="44"/>
    </row>
    <row r="27" spans="1:12" x14ac:dyDescent="0.3">
      <c r="A27" s="54"/>
      <c r="B27" s="55" t="s">
        <v>93</v>
      </c>
      <c r="C27" s="51">
        <v>194546</v>
      </c>
      <c r="D27" s="51">
        <v>13457654</v>
      </c>
      <c r="E27" s="42">
        <v>790242</v>
      </c>
      <c r="F27" s="51">
        <v>225341</v>
      </c>
      <c r="G27" s="51">
        <v>13743</v>
      </c>
      <c r="H27" s="51">
        <v>194546</v>
      </c>
      <c r="I27" s="52"/>
      <c r="J27" s="53">
        <v>2214590</v>
      </c>
      <c r="K27" s="53"/>
      <c r="L27" s="53"/>
    </row>
    <row r="28" spans="1:12" x14ac:dyDescent="0.3">
      <c r="A28" s="36" t="s">
        <v>174</v>
      </c>
      <c r="B28" s="49" t="s">
        <v>173</v>
      </c>
      <c r="C28" s="37">
        <v>194546</v>
      </c>
      <c r="D28" s="37">
        <v>13457654</v>
      </c>
      <c r="E28" s="38">
        <v>790242</v>
      </c>
      <c r="F28" s="37">
        <v>225341</v>
      </c>
      <c r="G28" s="37">
        <v>13743</v>
      </c>
      <c r="H28" s="37">
        <v>194546</v>
      </c>
      <c r="I28" s="22"/>
      <c r="J28" s="44">
        <v>2214590</v>
      </c>
      <c r="K28" s="44"/>
      <c r="L28" s="44"/>
    </row>
    <row r="29" spans="1:12" x14ac:dyDescent="0.3">
      <c r="A29" s="54"/>
      <c r="B29" s="55" t="s">
        <v>172</v>
      </c>
      <c r="C29" s="51">
        <v>194546</v>
      </c>
      <c r="D29" s="51">
        <v>13457654</v>
      </c>
      <c r="E29" s="51">
        <v>790242</v>
      </c>
      <c r="F29" s="51">
        <v>225341</v>
      </c>
      <c r="G29" s="51">
        <v>13743</v>
      </c>
      <c r="H29" s="51">
        <v>194546</v>
      </c>
      <c r="I29" s="52"/>
      <c r="J29" s="53">
        <v>2214590</v>
      </c>
      <c r="K29" s="53"/>
      <c r="L29" s="53"/>
    </row>
    <row r="30" spans="1:12" x14ac:dyDescent="0.3">
      <c r="A30" s="36" t="s">
        <v>171</v>
      </c>
      <c r="B30" s="49" t="s">
        <v>170</v>
      </c>
      <c r="C30" s="37">
        <v>194546</v>
      </c>
      <c r="D30" s="37">
        <v>13457654</v>
      </c>
      <c r="E30" s="38">
        <v>790242</v>
      </c>
      <c r="F30" s="37">
        <v>225341</v>
      </c>
      <c r="G30" s="37">
        <v>13743</v>
      </c>
      <c r="H30" s="37">
        <v>194546</v>
      </c>
      <c r="I30" s="22"/>
      <c r="J30" s="44">
        <v>2214590</v>
      </c>
      <c r="K30" s="44"/>
      <c r="L30" s="44"/>
    </row>
    <row r="31" spans="1:12" x14ac:dyDescent="0.3">
      <c r="A31" s="54"/>
      <c r="B31" s="55" t="s">
        <v>151</v>
      </c>
      <c r="C31" s="51">
        <v>194546</v>
      </c>
      <c r="D31" s="51">
        <v>13457654</v>
      </c>
      <c r="E31" s="51">
        <v>790242</v>
      </c>
      <c r="F31" s="51">
        <v>225341</v>
      </c>
      <c r="G31" s="51">
        <v>13743</v>
      </c>
      <c r="H31" s="51">
        <v>194546</v>
      </c>
      <c r="I31" s="52"/>
      <c r="J31" s="53">
        <v>2214590</v>
      </c>
      <c r="K31" s="53"/>
      <c r="L31" s="53"/>
    </row>
    <row r="32" spans="1:12" x14ac:dyDescent="0.3">
      <c r="A32" s="36" t="s">
        <v>169</v>
      </c>
      <c r="B32" s="49" t="s">
        <v>168</v>
      </c>
      <c r="C32" s="37">
        <v>194546</v>
      </c>
      <c r="D32" s="37">
        <v>13457654</v>
      </c>
      <c r="E32" s="38">
        <v>790242</v>
      </c>
      <c r="F32" s="37">
        <v>225341</v>
      </c>
      <c r="G32" s="37">
        <v>13743</v>
      </c>
      <c r="H32" s="37">
        <v>194546</v>
      </c>
      <c r="I32" s="22"/>
      <c r="J32" s="44">
        <v>2214590</v>
      </c>
      <c r="K32" s="44"/>
      <c r="L32" s="44"/>
    </row>
    <row r="33" spans="1:12" x14ac:dyDescent="0.3">
      <c r="A33" s="23"/>
      <c r="B33" s="13" t="s">
        <v>167</v>
      </c>
      <c r="C33" s="42">
        <v>194546</v>
      </c>
      <c r="D33" s="42">
        <v>13457654</v>
      </c>
      <c r="E33" s="42">
        <v>790242</v>
      </c>
      <c r="F33" s="42">
        <v>225341</v>
      </c>
      <c r="G33" s="42">
        <v>13743</v>
      </c>
      <c r="H33" s="42">
        <v>194546</v>
      </c>
      <c r="I33" s="21"/>
      <c r="J33" s="43">
        <v>2214590</v>
      </c>
      <c r="K33" s="43"/>
      <c r="L33" s="43"/>
    </row>
    <row r="34" spans="1:12" x14ac:dyDescent="0.3">
      <c r="A34" s="59"/>
      <c r="B34" s="60"/>
      <c r="C34" s="60"/>
      <c r="D34" s="60"/>
      <c r="E34" s="60"/>
      <c r="F34" s="60"/>
      <c r="G34" s="60"/>
      <c r="H34" s="61"/>
      <c r="I34" s="60"/>
      <c r="J34" s="60"/>
      <c r="K34" s="61"/>
      <c r="L34" s="61"/>
    </row>
    <row r="35" spans="1:12" x14ac:dyDescent="0.3">
      <c r="A35" s="59"/>
      <c r="B35" s="60"/>
      <c r="C35" s="60"/>
      <c r="D35" s="60"/>
      <c r="E35" s="60"/>
      <c r="F35" s="60"/>
      <c r="G35" s="60"/>
      <c r="H35" s="61"/>
      <c r="I35" s="60"/>
      <c r="J35" s="60"/>
      <c r="K35" s="61"/>
      <c r="L35" s="61"/>
    </row>
    <row r="37" spans="1:12" x14ac:dyDescent="0.3">
      <c r="A37" s="27" t="s">
        <v>3</v>
      </c>
      <c r="B37" s="27" t="s">
        <v>166</v>
      </c>
      <c r="C37" s="311" t="s">
        <v>165</v>
      </c>
      <c r="D37" s="311"/>
      <c r="E37" s="311"/>
      <c r="F37" s="311"/>
      <c r="G37" s="311"/>
      <c r="H37" s="311"/>
      <c r="I37" s="311"/>
      <c r="J37" s="311"/>
      <c r="K37" s="311"/>
      <c r="L37" s="311"/>
    </row>
    <row r="38" spans="1:12" s="8" customFormat="1" ht="34.5" customHeight="1" x14ac:dyDescent="0.3">
      <c r="A38" s="15" t="s">
        <v>164</v>
      </c>
      <c r="B38" s="14">
        <v>13457654</v>
      </c>
      <c r="C38" s="306" t="s">
        <v>163</v>
      </c>
      <c r="D38" s="306"/>
      <c r="E38" s="306"/>
      <c r="F38" s="306"/>
      <c r="G38" s="306"/>
      <c r="H38" s="306"/>
      <c r="I38" s="306"/>
      <c r="J38" s="306"/>
      <c r="K38" s="306"/>
      <c r="L38" s="306"/>
    </row>
    <row r="39" spans="1:12" s="8" customFormat="1" ht="34.5" customHeight="1" x14ac:dyDescent="0.3">
      <c r="A39" s="13" t="s">
        <v>162</v>
      </c>
      <c r="B39" s="12">
        <v>790242</v>
      </c>
      <c r="C39" s="306"/>
      <c r="D39" s="306"/>
      <c r="E39" s="306"/>
      <c r="F39" s="306"/>
      <c r="G39" s="306"/>
      <c r="H39" s="306"/>
      <c r="I39" s="306"/>
      <c r="J39" s="306"/>
      <c r="K39" s="306"/>
      <c r="L39" s="306"/>
    </row>
    <row r="40" spans="1:12" s="8" customFormat="1" ht="34.5" customHeight="1" x14ac:dyDescent="0.3">
      <c r="A40" s="62" t="s">
        <v>161</v>
      </c>
      <c r="B40" s="14">
        <v>258819</v>
      </c>
      <c r="C40" s="306"/>
      <c r="D40" s="306"/>
      <c r="E40" s="306"/>
      <c r="F40" s="306"/>
      <c r="G40" s="306"/>
      <c r="H40" s="306"/>
      <c r="I40" s="306"/>
      <c r="J40" s="306"/>
      <c r="K40" s="306"/>
      <c r="L40" s="306"/>
    </row>
    <row r="41" spans="1:12" s="8" customFormat="1" ht="34.5" customHeight="1" x14ac:dyDescent="0.3">
      <c r="A41" s="13" t="s">
        <v>160</v>
      </c>
      <c r="B41" s="12">
        <v>145744</v>
      </c>
      <c r="C41" s="306"/>
      <c r="D41" s="306"/>
      <c r="E41" s="306"/>
      <c r="F41" s="306"/>
      <c r="G41" s="306"/>
      <c r="H41" s="306"/>
      <c r="I41" s="306"/>
      <c r="J41" s="306"/>
      <c r="K41" s="306"/>
      <c r="L41" s="306"/>
    </row>
    <row r="42" spans="1:12" s="8" customFormat="1" ht="34.5" customHeight="1" x14ac:dyDescent="0.3">
      <c r="A42" s="15" t="s">
        <v>159</v>
      </c>
      <c r="B42" s="17">
        <v>13743</v>
      </c>
      <c r="C42" s="312"/>
      <c r="D42" s="312"/>
      <c r="E42" s="312"/>
      <c r="F42" s="312"/>
      <c r="G42" s="312"/>
      <c r="H42" s="312"/>
      <c r="I42" s="312"/>
      <c r="J42" s="312"/>
      <c r="K42" s="312"/>
      <c r="L42" s="312"/>
    </row>
    <row r="43" spans="1:12" s="8" customFormat="1" ht="34.5" customHeight="1" x14ac:dyDescent="0.3">
      <c r="A43" s="16" t="s">
        <v>158</v>
      </c>
      <c r="B43" s="14">
        <v>194546</v>
      </c>
      <c r="C43" s="306" t="s">
        <v>252</v>
      </c>
      <c r="D43" s="306"/>
      <c r="E43" s="306"/>
      <c r="F43" s="306"/>
      <c r="G43" s="306"/>
      <c r="H43" s="306"/>
      <c r="I43" s="306"/>
      <c r="J43" s="306"/>
      <c r="K43" s="306"/>
      <c r="L43" s="306"/>
    </row>
    <row r="44" spans="1:12" s="8" customFormat="1" ht="34.5" customHeight="1" x14ac:dyDescent="0.3">
      <c r="A44" s="13" t="s">
        <v>157</v>
      </c>
      <c r="B44" s="12">
        <v>550747</v>
      </c>
      <c r="C44" s="306"/>
      <c r="D44" s="306"/>
      <c r="E44" s="306"/>
      <c r="F44" s="306"/>
      <c r="G44" s="306"/>
      <c r="H44" s="306"/>
      <c r="I44" s="306"/>
      <c r="J44" s="306"/>
      <c r="K44" s="306"/>
      <c r="L44" s="306"/>
    </row>
    <row r="45" spans="1:12" s="8" customFormat="1" ht="34.5" customHeight="1" x14ac:dyDescent="0.3">
      <c r="A45" s="15" t="s">
        <v>6</v>
      </c>
      <c r="B45" s="14">
        <v>308895</v>
      </c>
      <c r="C45" s="306"/>
      <c r="D45" s="306"/>
      <c r="E45" s="306"/>
      <c r="F45" s="306"/>
      <c r="G45" s="306"/>
      <c r="H45" s="306"/>
      <c r="I45" s="306"/>
      <c r="J45" s="306"/>
      <c r="K45" s="306"/>
      <c r="L45" s="306"/>
    </row>
    <row r="46" spans="1:12" s="8" customFormat="1" ht="34.5" customHeight="1" x14ac:dyDescent="0.3">
      <c r="A46" s="13" t="s">
        <v>156</v>
      </c>
      <c r="B46" s="12">
        <v>266561.37066800438</v>
      </c>
      <c r="C46" s="306"/>
      <c r="D46" s="306"/>
      <c r="E46" s="306"/>
      <c r="F46" s="306"/>
      <c r="G46" s="306"/>
      <c r="H46" s="306"/>
      <c r="I46" s="306"/>
      <c r="J46" s="306"/>
      <c r="K46" s="306"/>
      <c r="L46" s="306"/>
    </row>
    <row r="47" spans="1:12" s="8" customFormat="1" ht="34.5" customHeight="1" x14ac:dyDescent="0.3">
      <c r="A47" s="15" t="s">
        <v>155</v>
      </c>
      <c r="B47" s="14">
        <v>109517.84315936897</v>
      </c>
      <c r="C47" s="306"/>
      <c r="D47" s="306"/>
      <c r="E47" s="306"/>
      <c r="F47" s="306"/>
      <c r="G47" s="306"/>
      <c r="H47" s="306"/>
      <c r="I47" s="306"/>
      <c r="J47" s="306"/>
      <c r="K47" s="306"/>
      <c r="L47" s="306"/>
    </row>
    <row r="48" spans="1:12" s="8" customFormat="1" ht="34.5" customHeight="1" x14ac:dyDescent="0.3">
      <c r="A48" s="13" t="s">
        <v>154</v>
      </c>
      <c r="B48" s="12">
        <v>266561.37066800438</v>
      </c>
      <c r="C48" s="306"/>
      <c r="D48" s="306"/>
      <c r="E48" s="306"/>
      <c r="F48" s="306"/>
      <c r="G48" s="306"/>
      <c r="H48" s="306"/>
      <c r="I48" s="306"/>
      <c r="J48" s="306"/>
      <c r="K48" s="306"/>
      <c r="L48" s="306"/>
    </row>
    <row r="49" spans="1:12" s="8" customFormat="1" ht="34.5" customHeight="1" x14ac:dyDescent="0.3">
      <c r="A49" s="15" t="s">
        <v>101</v>
      </c>
      <c r="B49" s="14">
        <v>131147.96513193776</v>
      </c>
      <c r="C49" s="306"/>
      <c r="D49" s="306"/>
      <c r="E49" s="306"/>
      <c r="F49" s="306"/>
      <c r="G49" s="306"/>
      <c r="H49" s="306"/>
      <c r="I49" s="306"/>
      <c r="J49" s="306"/>
      <c r="K49" s="306"/>
      <c r="L49" s="306"/>
    </row>
    <row r="50" spans="1:12" s="8" customFormat="1" ht="34.5" customHeight="1" x14ac:dyDescent="0.3">
      <c r="A50" s="13" t="s">
        <v>62</v>
      </c>
      <c r="B50" s="12">
        <v>551420.74383740593</v>
      </c>
      <c r="C50" s="306"/>
      <c r="D50" s="306"/>
      <c r="E50" s="306"/>
      <c r="F50" s="306"/>
      <c r="G50" s="306"/>
      <c r="H50" s="306"/>
      <c r="I50" s="306"/>
      <c r="J50" s="306"/>
      <c r="K50" s="306"/>
      <c r="L50" s="306"/>
    </row>
    <row r="51" spans="1:12" s="8" customFormat="1" ht="34.5" customHeight="1" x14ac:dyDescent="0.3">
      <c r="A51" s="15" t="s">
        <v>7</v>
      </c>
      <c r="B51" s="14">
        <v>1300640.0292559101</v>
      </c>
      <c r="C51" s="306"/>
      <c r="D51" s="306"/>
      <c r="E51" s="306"/>
      <c r="F51" s="306"/>
      <c r="G51" s="306"/>
      <c r="H51" s="306"/>
      <c r="I51" s="306"/>
      <c r="J51" s="306"/>
      <c r="K51" s="306"/>
      <c r="L51" s="306"/>
    </row>
    <row r="52" spans="1:12" s="8" customFormat="1" ht="34.5" customHeight="1" x14ac:dyDescent="0.3">
      <c r="A52" s="13" t="s">
        <v>153</v>
      </c>
      <c r="B52" s="12">
        <v>1300640.0292559101</v>
      </c>
      <c r="C52" s="306"/>
      <c r="D52" s="306"/>
      <c r="E52" s="306"/>
      <c r="F52" s="306"/>
      <c r="G52" s="306"/>
      <c r="H52" s="306"/>
      <c r="I52" s="306"/>
      <c r="J52" s="306"/>
      <c r="K52" s="306"/>
      <c r="L52" s="306"/>
    </row>
  </sheetData>
  <mergeCells count="7">
    <mergeCell ref="C43:L52"/>
    <mergeCell ref="A4:L4"/>
    <mergeCell ref="A5:B5"/>
    <mergeCell ref="C5:H5"/>
    <mergeCell ref="A6:B6"/>
    <mergeCell ref="C37:L37"/>
    <mergeCell ref="C38:L42"/>
  </mergeCells>
  <printOptions horizontalCentered="1"/>
  <pageMargins left="0.8" right="0.8" top="0.8" bottom="0.25" header="0" footer="0.05"/>
  <pageSetup scale="48" orientation="portrait" r:id="rId1"/>
  <headerFooter>
    <oddHeader>&amp;L&amp;G&amp;R&amp;"-,Bold"&amp;8FOR OFFICE USE ONLY
&amp;"-,Regular"&amp;10Project #: xxxxxxxxxxxx
Receive #:xxxxxxxx
HSIP File:xxxxxxxxx 
Date Received: Month x, 2014</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Read Me</vt:lpstr>
      <vt:lpstr>Question Form</vt:lpstr>
      <vt:lpstr>Benefit-Cost Analysis</vt:lpstr>
      <vt:lpstr>Project Funding Sources</vt:lpstr>
      <vt:lpstr>Crash Costs</vt:lpstr>
      <vt:lpstr>'Benefit-Cost Analysis'!Print_Area</vt:lpstr>
    </vt:vector>
  </TitlesOfParts>
  <Company>Vanasse Hangen Brustlin,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msawyer</dc:creator>
  <cp:lastModifiedBy>PilJin Chun</cp:lastModifiedBy>
  <cp:lastPrinted>2016-04-05T18:49:39Z</cp:lastPrinted>
  <dcterms:created xsi:type="dcterms:W3CDTF">2011-12-27T13:58:16Z</dcterms:created>
  <dcterms:modified xsi:type="dcterms:W3CDTF">2022-07-26T15:43:03Z</dcterms:modified>
</cp:coreProperties>
</file>